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df-my.sharepoint.com/personal/regnskap_doveforbundet_no/Documents/Regnskap/1 Norges Døveforbund/10 NDUF - Norges Døveforbunds Ungdom/2021/"/>
    </mc:Choice>
  </mc:AlternateContent>
  <xr:revisionPtr revIDLastSave="1" documentId="8_{887522A8-85F5-44D2-9B5C-9E0A3A353F43}" xr6:coauthVersionLast="45" xr6:coauthVersionMax="45" xr10:uidLastSave="{9897CFFA-BDF6-437D-90A9-477A587391A0}"/>
  <bookViews>
    <workbookView xWindow="28680" yWindow="-120" windowWidth="29040" windowHeight="15840" activeTab="1" xr2:uid="{24CAEDD6-E294-4A3D-A1E8-5CC2E821307A}"/>
  </bookViews>
  <sheets>
    <sheet name="busj. 2021" sheetId="1" r:id="rId1"/>
    <sheet name="budsj 2021 periodise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0" i="2" l="1"/>
  <c r="Q50" i="2"/>
  <c r="D48" i="2"/>
  <c r="P47" i="2"/>
  <c r="O47" i="2"/>
  <c r="N47" i="2"/>
  <c r="M47" i="2"/>
  <c r="L47" i="2"/>
  <c r="K47" i="2"/>
  <c r="J47" i="2"/>
  <c r="I47" i="2"/>
  <c r="H47" i="2"/>
  <c r="G47" i="2"/>
  <c r="F47" i="2"/>
  <c r="E47" i="2"/>
  <c r="Q47" i="2" s="1"/>
  <c r="R47" i="2" s="1"/>
  <c r="P46" i="2"/>
  <c r="O46" i="2"/>
  <c r="N46" i="2"/>
  <c r="M46" i="2"/>
  <c r="L46" i="2"/>
  <c r="K46" i="2"/>
  <c r="J46" i="2"/>
  <c r="I46" i="2"/>
  <c r="Q46" i="2" s="1"/>
  <c r="R46" i="2" s="1"/>
  <c r="H46" i="2"/>
  <c r="G46" i="2"/>
  <c r="F46" i="2"/>
  <c r="E46" i="2"/>
  <c r="R45" i="2"/>
  <c r="Q45" i="2"/>
  <c r="D45" i="2"/>
  <c r="M44" i="2"/>
  <c r="K44" i="2"/>
  <c r="J44" i="2"/>
  <c r="I44" i="2"/>
  <c r="E44" i="2"/>
  <c r="D44" i="2"/>
  <c r="P44" i="2" s="1"/>
  <c r="P43" i="2"/>
  <c r="O43" i="2"/>
  <c r="N43" i="2"/>
  <c r="M43" i="2"/>
  <c r="L43" i="2"/>
  <c r="K43" i="2"/>
  <c r="J43" i="2"/>
  <c r="I43" i="2"/>
  <c r="Q43" i="2" s="1"/>
  <c r="R43" i="2" s="1"/>
  <c r="H43" i="2"/>
  <c r="G43" i="2"/>
  <c r="F43" i="2"/>
  <c r="E43" i="2"/>
  <c r="P42" i="2"/>
  <c r="O42" i="2"/>
  <c r="N42" i="2"/>
  <c r="M42" i="2"/>
  <c r="L42" i="2"/>
  <c r="K42" i="2"/>
  <c r="J42" i="2"/>
  <c r="I42" i="2"/>
  <c r="H42" i="2"/>
  <c r="G42" i="2"/>
  <c r="F42" i="2"/>
  <c r="E42" i="2"/>
  <c r="Q42" i="2" s="1"/>
  <c r="R42" i="2" s="1"/>
  <c r="P41" i="2"/>
  <c r="O41" i="2"/>
  <c r="N41" i="2"/>
  <c r="M41" i="2"/>
  <c r="L41" i="2"/>
  <c r="K41" i="2"/>
  <c r="J41" i="2"/>
  <c r="I41" i="2"/>
  <c r="H41" i="2"/>
  <c r="G41" i="2"/>
  <c r="F41" i="2"/>
  <c r="E41" i="2"/>
  <c r="Q41" i="2" s="1"/>
  <c r="R41" i="2" s="1"/>
  <c r="P40" i="2"/>
  <c r="O40" i="2"/>
  <c r="N40" i="2"/>
  <c r="M40" i="2"/>
  <c r="L40" i="2"/>
  <c r="K40" i="2"/>
  <c r="J40" i="2"/>
  <c r="I40" i="2"/>
  <c r="H40" i="2"/>
  <c r="G40" i="2"/>
  <c r="F40" i="2"/>
  <c r="E40" i="2"/>
  <c r="Q40" i="2" s="1"/>
  <c r="R40" i="2" s="1"/>
  <c r="P39" i="2"/>
  <c r="O39" i="2"/>
  <c r="N39" i="2"/>
  <c r="M39" i="2"/>
  <c r="L39" i="2"/>
  <c r="K39" i="2"/>
  <c r="J39" i="2"/>
  <c r="I39" i="2"/>
  <c r="Q39" i="2" s="1"/>
  <c r="R39" i="2" s="1"/>
  <c r="H39" i="2"/>
  <c r="G39" i="2"/>
  <c r="F39" i="2"/>
  <c r="E39" i="2"/>
  <c r="P38" i="2"/>
  <c r="O38" i="2"/>
  <c r="N38" i="2"/>
  <c r="M38" i="2"/>
  <c r="L38" i="2"/>
  <c r="K38" i="2"/>
  <c r="J38" i="2"/>
  <c r="I38" i="2"/>
  <c r="H38" i="2"/>
  <c r="G38" i="2"/>
  <c r="F38" i="2"/>
  <c r="E38" i="2"/>
  <c r="Q38" i="2" s="1"/>
  <c r="R38" i="2" s="1"/>
  <c r="P37" i="2"/>
  <c r="O37" i="2"/>
  <c r="N37" i="2"/>
  <c r="M37" i="2"/>
  <c r="L37" i="2"/>
  <c r="K37" i="2"/>
  <c r="J37" i="2"/>
  <c r="I37" i="2"/>
  <c r="H37" i="2"/>
  <c r="G37" i="2"/>
  <c r="F37" i="2"/>
  <c r="E37" i="2"/>
  <c r="Q37" i="2" s="1"/>
  <c r="R37" i="2" s="1"/>
  <c r="P36" i="2"/>
  <c r="O36" i="2"/>
  <c r="N36" i="2"/>
  <c r="M36" i="2"/>
  <c r="L36" i="2"/>
  <c r="K36" i="2"/>
  <c r="J36" i="2"/>
  <c r="I36" i="2"/>
  <c r="H36" i="2"/>
  <c r="G36" i="2"/>
  <c r="F36" i="2"/>
  <c r="E36" i="2"/>
  <c r="Q36" i="2" s="1"/>
  <c r="R36" i="2" s="1"/>
  <c r="Q35" i="2"/>
  <c r="R35" i="2" s="1"/>
  <c r="P35" i="2"/>
  <c r="O35" i="2"/>
  <c r="N35" i="2"/>
  <c r="M35" i="2"/>
  <c r="L35" i="2"/>
  <c r="K35" i="2"/>
  <c r="J35" i="2"/>
  <c r="I35" i="2"/>
  <c r="H35" i="2"/>
  <c r="G35" i="2"/>
  <c r="F35" i="2"/>
  <c r="E35" i="2"/>
  <c r="P34" i="2"/>
  <c r="O34" i="2"/>
  <c r="N34" i="2"/>
  <c r="M34" i="2"/>
  <c r="L34" i="2"/>
  <c r="K34" i="2"/>
  <c r="J34" i="2"/>
  <c r="I34" i="2"/>
  <c r="H34" i="2"/>
  <c r="G34" i="2"/>
  <c r="F34" i="2"/>
  <c r="E34" i="2"/>
  <c r="Q34" i="2" s="1"/>
  <c r="R34" i="2" s="1"/>
  <c r="P33" i="2"/>
  <c r="P48" i="2" s="1"/>
  <c r="O33" i="2"/>
  <c r="N33" i="2"/>
  <c r="M33" i="2"/>
  <c r="M48" i="2" s="1"/>
  <c r="L33" i="2"/>
  <c r="K33" i="2"/>
  <c r="K48" i="2" s="1"/>
  <c r="J33" i="2"/>
  <c r="J48" i="2" s="1"/>
  <c r="I33" i="2"/>
  <c r="I48" i="2" s="1"/>
  <c r="H33" i="2"/>
  <c r="G33" i="2"/>
  <c r="F33" i="2"/>
  <c r="E33" i="2"/>
  <c r="Q33" i="2" s="1"/>
  <c r="R33" i="2" s="1"/>
  <c r="Q32" i="2"/>
  <c r="R32" i="2" s="1"/>
  <c r="Q31" i="2"/>
  <c r="R31" i="2" s="1"/>
  <c r="P29" i="2"/>
  <c r="O29" i="2"/>
  <c r="N29" i="2"/>
  <c r="M29" i="2"/>
  <c r="L29" i="2"/>
  <c r="K29" i="2"/>
  <c r="J29" i="2"/>
  <c r="I29" i="2"/>
  <c r="H29" i="2"/>
  <c r="G29" i="2"/>
  <c r="F29" i="2"/>
  <c r="Q29" i="2" s="1"/>
  <c r="R29" i="2" s="1"/>
  <c r="E29" i="2"/>
  <c r="Q28" i="2"/>
  <c r="R28" i="2" s="1"/>
  <c r="N27" i="2"/>
  <c r="I27" i="2"/>
  <c r="F27" i="2"/>
  <c r="D27" i="2"/>
  <c r="L27" i="2" s="1"/>
  <c r="P26" i="2"/>
  <c r="O26" i="2"/>
  <c r="N26" i="2"/>
  <c r="M26" i="2"/>
  <c r="L26" i="2"/>
  <c r="K26" i="2"/>
  <c r="J26" i="2"/>
  <c r="I26" i="2"/>
  <c r="H26" i="2"/>
  <c r="G26" i="2"/>
  <c r="F26" i="2"/>
  <c r="E26" i="2"/>
  <c r="Q26" i="2" s="1"/>
  <c r="R26" i="2" s="1"/>
  <c r="P25" i="2"/>
  <c r="O25" i="2"/>
  <c r="N25" i="2"/>
  <c r="N30" i="2" s="1"/>
  <c r="M25" i="2"/>
  <c r="L25" i="2"/>
  <c r="L30" i="2" s="1"/>
  <c r="K25" i="2"/>
  <c r="J25" i="2"/>
  <c r="I25" i="2"/>
  <c r="I30" i="2" s="1"/>
  <c r="I49" i="2" s="1"/>
  <c r="H25" i="2"/>
  <c r="G25" i="2"/>
  <c r="F25" i="2"/>
  <c r="F30" i="2" s="1"/>
  <c r="E25" i="2"/>
  <c r="Q24" i="2"/>
  <c r="Q23" i="2"/>
  <c r="R23" i="2" s="1"/>
  <c r="Q22" i="2"/>
  <c r="R22" i="2" s="1"/>
  <c r="P19" i="2"/>
  <c r="O19" i="2"/>
  <c r="N19" i="2"/>
  <c r="M19" i="2"/>
  <c r="L19" i="2"/>
  <c r="K19" i="2"/>
  <c r="J19" i="2"/>
  <c r="I19" i="2"/>
  <c r="H19" i="2"/>
  <c r="G19" i="2"/>
  <c r="F19" i="2"/>
  <c r="E19" i="2"/>
  <c r="Q19" i="2" s="1"/>
  <c r="R19" i="2" s="1"/>
  <c r="N18" i="2"/>
  <c r="K18" i="2"/>
  <c r="F18" i="2"/>
  <c r="D18" i="2"/>
  <c r="D20" i="2" s="1"/>
  <c r="P17" i="2"/>
  <c r="O17" i="2"/>
  <c r="N17" i="2"/>
  <c r="M17" i="2"/>
  <c r="L17" i="2"/>
  <c r="K17" i="2"/>
  <c r="J17" i="2"/>
  <c r="I17" i="2"/>
  <c r="H17" i="2"/>
  <c r="G17" i="2"/>
  <c r="F17" i="2"/>
  <c r="E17" i="2"/>
  <c r="Q17" i="2" s="1"/>
  <c r="R17" i="2" s="1"/>
  <c r="P16" i="2"/>
  <c r="O16" i="2"/>
  <c r="N16" i="2"/>
  <c r="M16" i="2"/>
  <c r="L16" i="2"/>
  <c r="K16" i="2"/>
  <c r="J16" i="2"/>
  <c r="I16" i="2"/>
  <c r="H16" i="2"/>
  <c r="G16" i="2"/>
  <c r="F16" i="2"/>
  <c r="Q16" i="2" s="1"/>
  <c r="R16" i="2" s="1"/>
  <c r="E16" i="2"/>
  <c r="P15" i="2"/>
  <c r="O15" i="2"/>
  <c r="N15" i="2"/>
  <c r="N20" i="2" s="1"/>
  <c r="M15" i="2"/>
  <c r="L15" i="2"/>
  <c r="K15" i="2"/>
  <c r="J15" i="2"/>
  <c r="I15" i="2"/>
  <c r="H15" i="2"/>
  <c r="G15" i="2"/>
  <c r="F15" i="2"/>
  <c r="F20" i="2" s="1"/>
  <c r="E15" i="2"/>
  <c r="P14" i="2"/>
  <c r="O14" i="2"/>
  <c r="N14" i="2"/>
  <c r="M14" i="2"/>
  <c r="L14" i="2"/>
  <c r="K14" i="2"/>
  <c r="K20" i="2" s="1"/>
  <c r="J14" i="2"/>
  <c r="I14" i="2"/>
  <c r="H14" i="2"/>
  <c r="G14" i="2"/>
  <c r="F14" i="2"/>
  <c r="E14" i="2"/>
  <c r="Q14" i="2" s="1"/>
  <c r="R14" i="2" s="1"/>
  <c r="R13" i="2"/>
  <c r="Q13" i="2"/>
  <c r="D12" i="2"/>
  <c r="P11" i="2"/>
  <c r="O11" i="2"/>
  <c r="N11" i="2"/>
  <c r="M11" i="2"/>
  <c r="L11" i="2"/>
  <c r="K11" i="2"/>
  <c r="J11" i="2"/>
  <c r="I11" i="2"/>
  <c r="H11" i="2"/>
  <c r="G11" i="2"/>
  <c r="F11" i="2"/>
  <c r="E11" i="2"/>
  <c r="Q11" i="2" s="1"/>
  <c r="R11" i="2" s="1"/>
  <c r="Q10" i="2"/>
  <c r="R10" i="2" s="1"/>
  <c r="N9" i="2"/>
  <c r="N12" i="2" s="1"/>
  <c r="N21" i="2" s="1"/>
  <c r="K9" i="2"/>
  <c r="K12" i="2" s="1"/>
  <c r="K21" i="2" s="1"/>
  <c r="F9" i="2"/>
  <c r="F12" i="2" s="1"/>
  <c r="F21" i="2" s="1"/>
  <c r="D9" i="2"/>
  <c r="I9" i="2" s="1"/>
  <c r="I12" i="2" s="1"/>
  <c r="O20" i="2" l="1"/>
  <c r="L20" i="2"/>
  <c r="E30" i="2"/>
  <c r="E49" i="2" s="1"/>
  <c r="M30" i="2"/>
  <c r="M49" i="2" s="1"/>
  <c r="D21" i="2"/>
  <c r="N48" i="2"/>
  <c r="N49" i="2" s="1"/>
  <c r="N51" i="2" s="1"/>
  <c r="Q15" i="2"/>
  <c r="R15" i="2" s="1"/>
  <c r="J9" i="2"/>
  <c r="J12" i="2" s="1"/>
  <c r="J18" i="2"/>
  <c r="J20" i="2" s="1"/>
  <c r="E27" i="2"/>
  <c r="M27" i="2"/>
  <c r="L9" i="2"/>
  <c r="L12" i="2" s="1"/>
  <c r="L18" i="2"/>
  <c r="R24" i="2"/>
  <c r="G27" i="2"/>
  <c r="G30" i="2" s="1"/>
  <c r="O27" i="2"/>
  <c r="O30" i="2" s="1"/>
  <c r="E48" i="2"/>
  <c r="E9" i="2"/>
  <c r="M9" i="2"/>
  <c r="M12" i="2" s="1"/>
  <c r="E18" i="2"/>
  <c r="M18" i="2"/>
  <c r="M20" i="2" s="1"/>
  <c r="H27" i="2"/>
  <c r="H30" i="2" s="1"/>
  <c r="H49" i="2" s="1"/>
  <c r="P27" i="2"/>
  <c r="P30" i="2" s="1"/>
  <c r="P49" i="2" s="1"/>
  <c r="L44" i="2"/>
  <c r="L48" i="2" s="1"/>
  <c r="L49" i="2" s="1"/>
  <c r="G9" i="2"/>
  <c r="G12" i="2" s="1"/>
  <c r="O9" i="2"/>
  <c r="O12" i="2" s="1"/>
  <c r="G18" i="2"/>
  <c r="G20" i="2" s="1"/>
  <c r="O18" i="2"/>
  <c r="J27" i="2"/>
  <c r="J30" i="2" s="1"/>
  <c r="J49" i="2" s="1"/>
  <c r="F44" i="2"/>
  <c r="F48" i="2" s="1"/>
  <c r="F49" i="2" s="1"/>
  <c r="F51" i="2" s="1"/>
  <c r="N44" i="2"/>
  <c r="H9" i="2"/>
  <c r="H12" i="2" s="1"/>
  <c r="P9" i="2"/>
  <c r="P12" i="2" s="1"/>
  <c r="H18" i="2"/>
  <c r="H20" i="2" s="1"/>
  <c r="P18" i="2"/>
  <c r="P20" i="2" s="1"/>
  <c r="K27" i="2"/>
  <c r="K30" i="2" s="1"/>
  <c r="K49" i="2" s="1"/>
  <c r="K51" i="2" s="1"/>
  <c r="D30" i="2"/>
  <c r="D49" i="2" s="1"/>
  <c r="G44" i="2"/>
  <c r="G48" i="2" s="1"/>
  <c r="O44" i="2"/>
  <c r="O48" i="2" s="1"/>
  <c r="I18" i="2"/>
  <c r="I20" i="2" s="1"/>
  <c r="I21" i="2" s="1"/>
  <c r="I51" i="2" s="1"/>
  <c r="Q25" i="2"/>
  <c r="R25" i="2" s="1"/>
  <c r="H44" i="2"/>
  <c r="H48" i="2" s="1"/>
  <c r="H21" i="2" l="1"/>
  <c r="H51" i="2" s="1"/>
  <c r="J21" i="2"/>
  <c r="J51" i="2" s="1"/>
  <c r="L21" i="2"/>
  <c r="L51" i="2" s="1"/>
  <c r="O49" i="2"/>
  <c r="G49" i="2"/>
  <c r="Q18" i="2"/>
  <c r="R18" i="2" s="1"/>
  <c r="M21" i="2"/>
  <c r="M51" i="2" s="1"/>
  <c r="D51" i="2"/>
  <c r="O21" i="2"/>
  <c r="Q9" i="2"/>
  <c r="R9" i="2" s="1"/>
  <c r="E12" i="2"/>
  <c r="Q27" i="2"/>
  <c r="Q44" i="2"/>
  <c r="R44" i="2" s="1"/>
  <c r="Q49" i="2"/>
  <c r="R49" i="2" s="1"/>
  <c r="P21" i="2"/>
  <c r="P51" i="2" s="1"/>
  <c r="G21" i="2"/>
  <c r="Q48" i="2"/>
  <c r="R48" i="2" s="1"/>
  <c r="E20" i="2"/>
  <c r="Q20" i="2" s="1"/>
  <c r="R20" i="2" s="1"/>
  <c r="R27" i="2" l="1"/>
  <c r="R30" i="2" s="1"/>
  <c r="Q30" i="2"/>
  <c r="O51" i="2"/>
  <c r="E21" i="2"/>
  <c r="Q12" i="2"/>
  <c r="R12" i="2" s="1"/>
  <c r="G51" i="2"/>
  <c r="Q21" i="2" l="1"/>
  <c r="R21" i="2" s="1"/>
  <c r="E51" i="2"/>
  <c r="Q51" i="2" s="1"/>
  <c r="R51" i="2" s="1"/>
  <c r="K43" i="1" l="1"/>
  <c r="K46" i="1" s="1"/>
  <c r="K26" i="1"/>
  <c r="K28" i="1" s="1"/>
  <c r="K13" i="1"/>
  <c r="K19" i="1" s="1"/>
  <c r="K10" i="1"/>
  <c r="K20" i="1" l="1"/>
  <c r="K47" i="1"/>
  <c r="K49" i="1" s="1"/>
  <c r="J44" i="1" l="1"/>
  <c r="J33" i="1"/>
  <c r="J32" i="1"/>
  <c r="J28" i="1"/>
  <c r="J10" i="1"/>
  <c r="D26" i="1" l="1"/>
  <c r="J46" i="1" l="1"/>
  <c r="J47" i="1" s="1"/>
  <c r="I46" i="1"/>
  <c r="H46" i="1"/>
  <c r="D43" i="1"/>
  <c r="D46" i="1" s="1"/>
  <c r="I28" i="1"/>
  <c r="H28" i="1"/>
  <c r="H47" i="1" s="1"/>
  <c r="D28" i="1"/>
  <c r="J19" i="1"/>
  <c r="J20" i="1" s="1"/>
  <c r="I19" i="1"/>
  <c r="H19" i="1"/>
  <c r="G19" i="1"/>
  <c r="D19" i="1"/>
  <c r="I10" i="1"/>
  <c r="I20" i="1" s="1"/>
  <c r="H10" i="1"/>
  <c r="G10" i="1"/>
  <c r="D10" i="1"/>
  <c r="H20" i="1" l="1"/>
  <c r="I47" i="1"/>
  <c r="I49" i="1" s="1"/>
  <c r="D20" i="1"/>
  <c r="G20" i="1"/>
  <c r="D47" i="1"/>
  <c r="J49" i="1"/>
  <c r="H49" i="1"/>
  <c r="D4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Regnskap</author>
    <author>tc={6F0691AB-7879-4B76-A65C-2CB38C8A877F}</author>
    <author>tc={6B0B2E6E-2BAE-400B-A616-7E8094BE2589}</author>
    <author>tc={89A5006B-CD59-41CE-B96F-353DBF926687}</author>
  </authors>
  <commentList>
    <comment ref="D9" authorId="0" shapeId="0" xr:uid="{5B24D3E8-7DFE-4619-9A1E-CCDAFCD0EBF3}">
      <text>
        <r>
          <rPr>
            <b/>
            <sz val="9"/>
            <color indexed="81"/>
            <rFont val="Tahoma"/>
            <family val="2"/>
          </rPr>
          <t>Regnskap:</t>
        </r>
        <r>
          <rPr>
            <sz val="9"/>
            <color indexed="81"/>
            <rFont val="Tahoma"/>
            <family val="2"/>
          </rPr>
          <t xml:space="preserve">
370t nasj + 30 t internasj
</t>
        </r>
      </text>
    </comment>
    <comment ref="D10" authorId="0" shapeId="0" xr:uid="{1C23F899-D2DB-45D7-A9D9-480D2534D024}">
      <text>
        <r>
          <rPr>
            <b/>
            <sz val="9"/>
            <color indexed="81"/>
            <rFont val="Tahoma"/>
            <family val="2"/>
          </rPr>
          <t xml:space="preserve">5 % blir redusert på kto 7792. Pleier å utbetale på slutten av året, og fører her da inntekt og kostnad.
</t>
        </r>
      </text>
    </comment>
    <comment ref="D14" authorId="1" shapeId="0" xr:uid="{6F0691AB-7879-4B76-A65C-2CB38C8A877F}">
      <text>
        <t>[Kommentartråd]
Din versjon av Excel lar deg lese denne kommentartråden. Eventuelle endringer i den vil imidlertid bli fjernet hvis filen åpnes i en nyere versjon av Excel. Finn ut mer: https://go.microsoft.com/fwlink/?linkid=870924
Kommentar:
    Deltakeravgift for nordiske, europeiske og verdensleir fra deltakere selv</t>
      </text>
    </comment>
    <comment ref="D15" authorId="0" shapeId="0" xr:uid="{7B97BAA3-4FCB-4C8E-9AE3-65376D15BF45}">
      <text>
        <r>
          <rPr>
            <b/>
            <sz val="9"/>
            <color indexed="81"/>
            <rFont val="Tahoma"/>
            <family val="2"/>
          </rPr>
          <t>NDF forplikter å betale medl kontingent.</t>
        </r>
      </text>
    </comment>
    <comment ref="D18" authorId="2" shapeId="0" xr:uid="{6B0B2E6E-2BAE-400B-A616-7E8094BE2589}">
      <text>
        <t>[Kommentartråd]
Din versjon av Excel lar deg lese denne kommentartråden. Eventuelle endringer i den vil imidlertid bli fjernet hvis filen åpnes i en nyere versjon av Excel. Finn ut mer: https://go.microsoft.com/fwlink/?linkid=870924
Kommentar:
    ndfu konsulent Ål fhs + vinter og sommerhonorar
Svar:
    NVC (40.000)
Svar:
    Ål dekker arbeidsgiveravgift (5410) pga honorar fra NDFUs årlige leirer
Svar:
    Ål dekker også kostnader for sommerielr (t-skjorter og reiser for ledere)</t>
      </text>
    </comment>
    <comment ref="D44" authorId="3" shapeId="0" xr:uid="{89A5006B-CD59-41CE-B96F-353DBF926687}">
      <text>
        <t>[Kommentartråd]
Din versjon av Excel lar deg lese denne kommentartråden. Eventuelle endringer i den vil imidlertid bli fjernet hvis filen åpnes i en nyere versjon av Excel. Finn ut mer: https://go.microsoft.com/fwlink/?linkid=870924
Kommentar:
    150.000 fra deltakere, 40.000 NDFU betaler reise og deltakelse for ledere</t>
      </text>
    </comment>
    <comment ref="D47" authorId="0" shapeId="0" xr:uid="{EDBB7C6F-6721-4D95-90D5-F4DBF6E6C185}">
      <text>
        <r>
          <rPr>
            <b/>
            <sz val="9"/>
            <color indexed="81"/>
            <rFont val="Tahoma"/>
            <family val="2"/>
          </rPr>
          <t xml:space="preserve">Husleie og øvrige adm.kostnader ved bruk av NDF sine lokaler.
</t>
        </r>
      </text>
    </comment>
  </commentList>
</comments>
</file>

<file path=xl/sharedStrings.xml><?xml version="1.0" encoding="utf-8"?>
<sst xmlns="http://schemas.openxmlformats.org/spreadsheetml/2006/main" count="123" uniqueCount="81">
  <si>
    <t>Avdeling:  NDFU  - Norges Døveforbund Ungdom</t>
  </si>
  <si>
    <t>BUDSJETT</t>
  </si>
  <si>
    <t>Kommentarer</t>
  </si>
  <si>
    <t>REGNSKAP</t>
  </si>
  <si>
    <t>Driftsinntekt</t>
  </si>
  <si>
    <t>Offentlige tilskudd</t>
  </si>
  <si>
    <t>Tilskudd fra BUFDIR</t>
  </si>
  <si>
    <t>Tilskudd fra Frifond LNU</t>
  </si>
  <si>
    <t>Andre offentlige tilskudd</t>
  </si>
  <si>
    <t>Kurstilskudd fra FUNKIS</t>
  </si>
  <si>
    <t>Sum offentlige tilskudd</t>
  </si>
  <si>
    <t>Andre inntekter</t>
  </si>
  <si>
    <t>Deltakeravgift egenandel</t>
  </si>
  <si>
    <t>Medlemskontigent NDFU</t>
  </si>
  <si>
    <t>Arv, bidrag og gaver</t>
  </si>
  <si>
    <t>Kompensasjon spilleautomater</t>
  </si>
  <si>
    <t>Lotteri- og stiftelstilsyn. Slutt fra 2019</t>
  </si>
  <si>
    <t>Andre inntekter, refusjoner</t>
  </si>
  <si>
    <t>Sum andre inntekter</t>
  </si>
  <si>
    <t>Sum driftsinntekt</t>
  </si>
  <si>
    <t>Lønnskostnad</t>
  </si>
  <si>
    <t>Kompensasjonstillegg</t>
  </si>
  <si>
    <t>Styrehonorarer</t>
  </si>
  <si>
    <t>Andre honorar</t>
  </si>
  <si>
    <t>vinter og sommerleir</t>
  </si>
  <si>
    <t>Arbeidsgiveravgift</t>
  </si>
  <si>
    <t>Andel lønn ungdomskons.</t>
  </si>
  <si>
    <t>inkl sos.kostn.</t>
  </si>
  <si>
    <t>Sum lønnskostnad</t>
  </si>
  <si>
    <t>Annen driftskostnad</t>
  </si>
  <si>
    <t>Kjøp PC, utstyr</t>
  </si>
  <si>
    <t>Regnskap og revisjon</t>
  </si>
  <si>
    <t>Andre adm.kostnad</t>
  </si>
  <si>
    <t>Reisekostnader adm</t>
  </si>
  <si>
    <t>Diettkostnader oppgavepl.</t>
  </si>
  <si>
    <t>Kontingenter</t>
  </si>
  <si>
    <t>NDUF's styremøter</t>
  </si>
  <si>
    <t>Døves Kulturdager - deltagelse</t>
  </si>
  <si>
    <t>Andre nordiske møter</t>
  </si>
  <si>
    <t>Ungdomsseminar</t>
  </si>
  <si>
    <t>Barne-ungdoms-juniorleir</t>
  </si>
  <si>
    <t>vinter og sommerl. Og andre.</t>
  </si>
  <si>
    <t>Nordisk og int.ung seminar-/leir</t>
  </si>
  <si>
    <t>Tilskudd Frifond til foreninger</t>
  </si>
  <si>
    <t>5% adm.trekkes fra før utbetaling</t>
  </si>
  <si>
    <t xml:space="preserve"> </t>
  </si>
  <si>
    <t>Adm.kostnad (overhead)</t>
  </si>
  <si>
    <t>Sum annen driftsk.</t>
  </si>
  <si>
    <t>Sum driftskostnad</t>
  </si>
  <si>
    <t>Årsresultat</t>
  </si>
  <si>
    <t>Resultatet</t>
  </si>
  <si>
    <t>Momskomensasjon</t>
  </si>
  <si>
    <t>Internasjonale møter</t>
  </si>
  <si>
    <t>370 t nasj + 30 t internasj.</t>
  </si>
  <si>
    <t>5 % adm (se kto 7792)</t>
  </si>
  <si>
    <t>For internasjonale leirer</t>
  </si>
  <si>
    <t>forpliktelse NDF</t>
  </si>
  <si>
    <t>Ål fhs (vinter, sommer), konsultenthonorar</t>
  </si>
  <si>
    <t>150 t deltagelse + 40 t for lederutgifter</t>
  </si>
  <si>
    <t>Husleie og øvrige adm.kostn</t>
  </si>
  <si>
    <t>Andre kostnader - LNU prosjekter</t>
  </si>
  <si>
    <t>Budsjett 2021</t>
  </si>
  <si>
    <t>NDFU - Budsjett 2021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</si>
  <si>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</si>
  <si>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</si>
  <si>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</si>
  <si>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</si>
  <si>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</si>
  <si>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</si>
  <si>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</si>
  <si>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</si>
  <si>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</si>
  <si>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</si>
  <si>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</si>
  <si>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</si>
  <si>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kontroll</t>
  </si>
  <si>
    <t>Momsrefusjon</t>
  </si>
  <si>
    <t>Resultat over/underskudd</t>
  </si>
  <si>
    <t>NDFU's styremøter</t>
  </si>
  <si>
    <t>Sommerleir</t>
  </si>
  <si>
    <t xml:space="preserve">Andre kostnader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</si>
</sst>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6" formatCode="d/m/yyyy;@"/>
  </numFmts>
  <fonts count="22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1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11"/>
      <name val="Arial"/>
      <family val="2"/>
      <charset val="1"/>
    </font>
    <font>
      <b/>
      <sz val="10"/>
      <name val="Arial"/>
      <family val="2"/>
      <charset val="1"/>
    </font>
    <font>
      <sz val="8"/>
      <color rgb="FFFF0000"/>
      <name val="Arial"/>
      <family val="2"/>
      <charset val="1"/>
    </font>
    <font>
      <sz val="7"/>
      <name val="Arial"/>
      <family val="2"/>
      <charset val="1"/>
    </font>
    <font>
      <sz val="11"/>
      <name val="Calibri"/>
      <family val="2"/>
      <charset val="1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charset val="1"/>
    </font>
    <font>
      <sz val="8"/>
      <color theme="1"/>
      <name val="Arial"/>
      <family val="2"/>
      <charset val="1"/>
    </font>
    <font>
      <sz val="11"/>
      <color rgb="FFFF0000"/>
      <name val="Calibri"/>
      <family val="2"/>
      <charset val="1"/>
    </font>
    <font>
      <b/>
      <sz val="8"/>
      <color theme="1"/>
      <name val="Arial"/>
      <family val="2"/>
      <charset val="1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CD5B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CD5B5"/>
      </patternFill>
    </fill>
  </fills>
  <borders count="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 applyAlignment="1">
      <alignment horizontal="left"/>
    </xf>
    <xf numFmtId="0" fontId="0" fillId="2" borderId="0" xfId="0" applyFill="1"/>
    <xf numFmtId="0" fontId="2" fillId="2" borderId="0" xfId="0" applyFont="1" applyFill="1"/>
    <xf numFmtId="38" fontId="2" fillId="2" borderId="0" xfId="0" applyNumberFormat="1" applyFont="1" applyFill="1"/>
    <xf numFmtId="38" fontId="2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/>
    <xf numFmtId="38" fontId="4" fillId="3" borderId="0" xfId="0" applyNumberFormat="1" applyFont="1" applyFill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38" fontId="4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4" fontId="5" fillId="0" borderId="0" xfId="0" applyNumberFormat="1" applyFont="1" applyAlignment="1">
      <alignment horizontal="center"/>
    </xf>
    <xf numFmtId="0" fontId="7" fillId="0" borderId="0" xfId="0" applyFont="1"/>
    <xf numFmtId="38" fontId="4" fillId="0" borderId="0" xfId="0" applyNumberFormat="1" applyFont="1"/>
    <xf numFmtId="38" fontId="5" fillId="0" borderId="0" xfId="0" applyNumberFormat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38" fontId="2" fillId="0" borderId="0" xfId="0" applyNumberFormat="1" applyFont="1" applyAlignment="1">
      <alignment horizontal="right"/>
    </xf>
    <xf numFmtId="38" fontId="3" fillId="0" borderId="0" xfId="0" applyNumberFormat="1" applyFont="1" applyAlignment="1">
      <alignment horizontal="right"/>
    </xf>
    <xf numFmtId="38" fontId="4" fillId="0" borderId="1" xfId="0" applyNumberFormat="1" applyFont="1" applyBorder="1" applyAlignment="1">
      <alignment horizontal="right"/>
    </xf>
    <xf numFmtId="38" fontId="4" fillId="0" borderId="0" xfId="0" applyNumberFormat="1" applyFont="1" applyAlignment="1">
      <alignment horizontal="right"/>
    </xf>
    <xf numFmtId="38" fontId="5" fillId="0" borderId="1" xfId="0" applyNumberFormat="1" applyFont="1" applyBorder="1" applyAlignment="1">
      <alignment horizontal="right"/>
    </xf>
    <xf numFmtId="38" fontId="5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/>
    <xf numFmtId="38" fontId="8" fillId="0" borderId="2" xfId="0" applyNumberFormat="1" applyFont="1" applyBorder="1" applyAlignment="1">
      <alignment horizontal="right"/>
    </xf>
    <xf numFmtId="38" fontId="3" fillId="0" borderId="2" xfId="0" applyNumberFormat="1" applyFont="1" applyBorder="1" applyAlignment="1">
      <alignment horizontal="right"/>
    </xf>
    <xf numFmtId="38" fontId="2" fillId="0" borderId="2" xfId="0" applyNumberFormat="1" applyFont="1" applyBorder="1" applyAlignment="1">
      <alignment horizontal="right"/>
    </xf>
    <xf numFmtId="0" fontId="6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7" fillId="4" borderId="3" xfId="0" applyFont="1" applyFill="1" applyBorder="1"/>
    <xf numFmtId="0" fontId="0" fillId="4" borderId="0" xfId="0" applyFill="1"/>
    <xf numFmtId="0" fontId="2" fillId="4" borderId="0" xfId="0" applyFont="1" applyFill="1"/>
    <xf numFmtId="38" fontId="4" fillId="4" borderId="1" xfId="0" applyNumberFormat="1" applyFont="1" applyFill="1" applyBorder="1" applyAlignment="1">
      <alignment horizontal="right"/>
    </xf>
    <xf numFmtId="38" fontId="5" fillId="4" borderId="1" xfId="0" applyNumberFormat="1" applyFont="1" applyFill="1" applyBorder="1" applyAlignment="1">
      <alignment horizontal="right"/>
    </xf>
    <xf numFmtId="164" fontId="3" fillId="5" borderId="2" xfId="0" applyNumberFormat="1" applyFont="1" applyFill="1" applyBorder="1" applyAlignment="1">
      <alignment horizontal="right"/>
    </xf>
    <xf numFmtId="38" fontId="3" fillId="5" borderId="2" xfId="0" applyNumberFormat="1" applyFont="1" applyFill="1" applyBorder="1" applyAlignment="1">
      <alignment horizontal="right"/>
    </xf>
    <xf numFmtId="38" fontId="2" fillId="5" borderId="2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3" fillId="0" borderId="0" xfId="0" applyFont="1"/>
    <xf numFmtId="38" fontId="13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center"/>
    </xf>
    <xf numFmtId="0" fontId="14" fillId="0" borderId="0" xfId="0" applyFont="1"/>
    <xf numFmtId="38" fontId="8" fillId="0" borderId="0" xfId="0" applyNumberFormat="1" applyFont="1" applyAlignment="1">
      <alignment horizontal="right"/>
    </xf>
    <xf numFmtId="38" fontId="4" fillId="0" borderId="0" xfId="0" applyNumberFormat="1" applyFont="1" applyFill="1" applyAlignment="1">
      <alignment horizontal="center"/>
    </xf>
    <xf numFmtId="0" fontId="0" fillId="0" borderId="0" xfId="0" applyFont="1"/>
    <xf numFmtId="38" fontId="13" fillId="0" borderId="2" xfId="0" applyNumberFormat="1" applyFont="1" applyBorder="1" applyAlignment="1">
      <alignment horizontal="right"/>
    </xf>
    <xf numFmtId="38" fontId="15" fillId="0" borderId="0" xfId="0" applyNumberFormat="1" applyFont="1" applyAlignment="1">
      <alignment horizontal="right"/>
    </xf>
    <xf numFmtId="38" fontId="15" fillId="0" borderId="1" xfId="0" applyNumberFormat="1" applyFont="1" applyBorder="1" applyAlignment="1">
      <alignment horizontal="right"/>
    </xf>
    <xf numFmtId="0" fontId="16" fillId="0" borderId="0" xfId="0" applyFont="1"/>
    <xf numFmtId="38" fontId="4" fillId="5" borderId="0" xfId="0" applyNumberFormat="1" applyFont="1" applyFill="1" applyAlignment="1">
      <alignment horizontal="center"/>
    </xf>
    <xf numFmtId="38" fontId="4" fillId="5" borderId="0" xfId="0" applyNumberFormat="1" applyFont="1" applyFill="1"/>
    <xf numFmtId="38" fontId="2" fillId="5" borderId="0" xfId="0" applyNumberFormat="1" applyFont="1" applyFill="1" applyAlignment="1">
      <alignment horizontal="right"/>
    </xf>
    <xf numFmtId="38" fontId="4" fillId="5" borderId="1" xfId="0" applyNumberFormat="1" applyFont="1" applyFill="1" applyBorder="1" applyAlignment="1">
      <alignment horizontal="right"/>
    </xf>
    <xf numFmtId="38" fontId="4" fillId="5" borderId="0" xfId="0" applyNumberFormat="1" applyFont="1" applyFill="1" applyAlignment="1">
      <alignment horizontal="right"/>
    </xf>
    <xf numFmtId="38" fontId="13" fillId="5" borderId="0" xfId="0" applyNumberFormat="1" applyFont="1" applyFill="1" applyAlignment="1">
      <alignment horizontal="right"/>
    </xf>
    <xf numFmtId="38" fontId="13" fillId="5" borderId="2" xfId="0" applyNumberFormat="1" applyFont="1" applyFill="1" applyBorder="1" applyAlignment="1">
      <alignment horizontal="right"/>
    </xf>
    <xf numFmtId="0" fontId="17" fillId="0" borderId="0" xfId="0" applyFont="1"/>
    <xf numFmtId="0" fontId="18" fillId="0" borderId="0" xfId="0" applyFont="1"/>
    <xf numFmtId="38" fontId="18" fillId="5" borderId="0" xfId="0" applyNumberFormat="1" applyFont="1" applyFill="1" applyAlignment="1">
      <alignment horizontal="right"/>
    </xf>
    <xf numFmtId="38" fontId="18" fillId="0" borderId="0" xfId="0" applyNumberFormat="1" applyFont="1" applyAlignment="1">
      <alignment horizontal="right"/>
    </xf>
    <xf numFmtId="0" fontId="19" fillId="0" borderId="0" xfId="0" applyFont="1"/>
    <xf numFmtId="38" fontId="18" fillId="5" borderId="1" xfId="0" applyNumberFormat="1" applyFont="1" applyFill="1" applyBorder="1" applyAlignment="1">
      <alignment horizontal="right"/>
    </xf>
    <xf numFmtId="38" fontId="8" fillId="5" borderId="0" xfId="0" applyNumberFormat="1" applyFont="1" applyFill="1" applyAlignment="1">
      <alignment horizontal="right"/>
    </xf>
    <xf numFmtId="0" fontId="10" fillId="0" borderId="0" xfId="0" applyFont="1" applyAlignment="1">
      <alignment horizontal="right"/>
    </xf>
    <xf numFmtId="0" fontId="7" fillId="6" borderId="3" xfId="0" applyFont="1" applyFill="1" applyBorder="1"/>
    <xf numFmtId="0" fontId="0" fillId="6" borderId="0" xfId="0" applyFill="1"/>
    <xf numFmtId="0" fontId="2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egnskap" id="{687AEE5E-FCDE-489E-978F-BB3D61019A9F}" userId="Regnskap" providerId="None"/>
  <person displayName="Lasse Skjerset Furnes" id="{E2CF2FBD-937A-4288-A356-22A1E74F0517}" userId="S::lasse@doveforbundet.no::1fa08618-5c8a-49c5-bbad-0e6f4896d227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4" dT="2020-10-08T11:44:22.60" personId="{E2CF2FBD-937A-4288-A356-22A1E74F0517}" id="{6F0691AB-7879-4B76-A65C-2CB38C8A877F}">
    <text>Deltakeravgift for nordiske, europeiske og verdensleir fra deltakere selv</text>
  </threadedComment>
  <threadedComment ref="D18" personId="{687AEE5E-FCDE-489E-978F-BB3D61019A9F}" id="{6B0B2E6E-2BAE-400B-A616-7E8094BE2589}">
    <text xml:space="preserve">ndfu konsulent Ål fhs + vinter og sommerhonorar
</text>
  </threadedComment>
  <threadedComment ref="D18" dT="2020-10-08T11:56:11.92" personId="{E2CF2FBD-937A-4288-A356-22A1E74F0517}" id="{34764172-2A00-4F17-8259-6BDCB6624025}" parentId="{6B0B2E6E-2BAE-400B-A616-7E8094BE2589}">
    <text>NVC (40.000)</text>
  </threadedComment>
  <threadedComment ref="D18" dT="2020-10-08T13:56:33.65" personId="{E2CF2FBD-937A-4288-A356-22A1E74F0517}" id="{1D004BFE-99FC-4E9F-BA39-A018ABACC180}" parentId="{6B0B2E6E-2BAE-400B-A616-7E8094BE2589}">
    <text>Ål dekker arbeidsgiveravgift (5410) pga honorar fra NDFUs årlige leirer</text>
  </threadedComment>
  <threadedComment ref="D18" dT="2020-10-08T13:59:25.42" personId="{E2CF2FBD-937A-4288-A356-22A1E74F0517}" id="{5E0AFEDE-D328-48E1-BBDE-E033A95F0221}" parentId="{6B0B2E6E-2BAE-400B-A616-7E8094BE2589}">
    <text>Ål dekker også kostnader for sommerielr (t-skjorter og reiser for ledere)</text>
  </threadedComment>
  <threadedComment ref="D44" dT="2020-10-08T14:13:49.81" personId="{E2CF2FBD-937A-4288-A356-22A1E74F0517}" id="{89A5006B-CD59-41CE-B96F-353DBF926687}">
    <text>150.000 fra deltakere, 40.000 NDFU betaler reise og deltakelse for ledere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36841-1192-4099-B1D4-B683DAFA830C}">
  <sheetPr>
    <pageSetUpPr fitToPage="1"/>
  </sheetPr>
  <dimension ref="A1:K49"/>
  <sheetViews>
    <sheetView workbookViewId="0">
      <selection activeCell="C30" sqref="C30"/>
    </sheetView>
  </sheetViews>
  <sheetFormatPr baseColWidth="10" defaultRowHeight="14.4" x14ac:dyDescent="0.3"/>
  <cols>
    <col min="1" max="1" width="8.77734375" customWidth="1"/>
    <col min="3" max="3" width="17.77734375" customWidth="1"/>
    <col min="4" max="4" width="12.88671875" customWidth="1"/>
    <col min="6" max="6" width="14.6640625" customWidth="1"/>
    <col min="11" max="11" width="10.6640625" customWidth="1"/>
  </cols>
  <sheetData>
    <row r="1" spans="1:11" ht="23.4" x14ac:dyDescent="0.45">
      <c r="B1" s="41" t="s">
        <v>61</v>
      </c>
    </row>
    <row r="3" spans="1:11" ht="15.6" x14ac:dyDescent="0.3">
      <c r="A3" s="1" t="s">
        <v>0</v>
      </c>
      <c r="B3" s="2"/>
      <c r="C3" s="3"/>
      <c r="D3" s="4"/>
      <c r="E3" s="3"/>
      <c r="F3" s="3"/>
      <c r="J3" s="5"/>
    </row>
    <row r="4" spans="1:11" ht="15.6" x14ac:dyDescent="0.3">
      <c r="A4" s="6"/>
      <c r="C4" s="7"/>
      <c r="D4" s="8" t="s">
        <v>1</v>
      </c>
      <c r="E4" s="9" t="s">
        <v>2</v>
      </c>
      <c r="F4" s="7"/>
      <c r="G4" s="10" t="s">
        <v>3</v>
      </c>
      <c r="H4" s="10" t="s">
        <v>3</v>
      </c>
      <c r="I4" s="10" t="s">
        <v>3</v>
      </c>
      <c r="J4" s="10" t="s">
        <v>3</v>
      </c>
      <c r="K4" s="48" t="s">
        <v>1</v>
      </c>
    </row>
    <row r="5" spans="1:11" x14ac:dyDescent="0.3">
      <c r="A5" s="12" t="s">
        <v>4</v>
      </c>
      <c r="C5" s="7"/>
      <c r="D5" s="8">
        <v>2021</v>
      </c>
      <c r="E5" s="7"/>
      <c r="F5" s="7"/>
      <c r="G5" s="13">
        <v>42735</v>
      </c>
      <c r="H5" s="13">
        <v>43100</v>
      </c>
      <c r="I5" s="13">
        <v>43465</v>
      </c>
      <c r="J5" s="45">
        <v>43830</v>
      </c>
      <c r="K5" s="48">
        <v>2020</v>
      </c>
    </row>
    <row r="6" spans="1:11" x14ac:dyDescent="0.3">
      <c r="B6" s="14" t="s">
        <v>5</v>
      </c>
      <c r="C6" s="9"/>
      <c r="D6" s="15"/>
      <c r="E6" s="7"/>
      <c r="F6" s="7"/>
      <c r="H6" s="16"/>
      <c r="I6" s="16"/>
      <c r="J6" s="15"/>
      <c r="K6" s="15"/>
    </row>
    <row r="7" spans="1:11" x14ac:dyDescent="0.3">
      <c r="A7">
        <v>3416</v>
      </c>
      <c r="B7" s="17" t="s">
        <v>6</v>
      </c>
      <c r="C7" s="18"/>
      <c r="D7" s="19">
        <v>400000</v>
      </c>
      <c r="E7" s="7" t="s">
        <v>53</v>
      </c>
      <c r="F7" s="7"/>
      <c r="G7" s="20">
        <v>378775</v>
      </c>
      <c r="H7" s="20">
        <v>337726</v>
      </c>
      <c r="I7" s="20">
        <v>362160</v>
      </c>
      <c r="J7" s="19">
        <v>352686</v>
      </c>
      <c r="K7" s="19">
        <v>350000</v>
      </c>
    </row>
    <row r="8" spans="1:11" x14ac:dyDescent="0.3">
      <c r="A8">
        <v>3430</v>
      </c>
      <c r="B8" s="17" t="s">
        <v>7</v>
      </c>
      <c r="C8" s="18"/>
      <c r="D8" s="19">
        <v>150000</v>
      </c>
      <c r="E8" s="7" t="s">
        <v>54</v>
      </c>
      <c r="F8" s="7"/>
      <c r="G8" s="20">
        <v>148835</v>
      </c>
      <c r="H8" s="20">
        <v>151891</v>
      </c>
      <c r="I8" s="20">
        <v>151098</v>
      </c>
      <c r="J8" s="19">
        <v>155381</v>
      </c>
      <c r="K8" s="19">
        <v>150000</v>
      </c>
    </row>
    <row r="9" spans="1:11" x14ac:dyDescent="0.3">
      <c r="A9">
        <v>3419</v>
      </c>
      <c r="B9" s="17" t="s">
        <v>8</v>
      </c>
      <c r="C9" s="18"/>
      <c r="D9" s="19">
        <v>50000</v>
      </c>
      <c r="E9" s="7" t="s">
        <v>9</v>
      </c>
      <c r="F9" s="7"/>
      <c r="G9" s="20"/>
      <c r="H9" s="20"/>
      <c r="I9" s="20"/>
      <c r="J9" s="19"/>
      <c r="K9" s="19">
        <v>50000</v>
      </c>
    </row>
    <row r="10" spans="1:11" x14ac:dyDescent="0.3">
      <c r="B10" s="14" t="s">
        <v>10</v>
      </c>
      <c r="C10" s="9"/>
      <c r="D10" s="21">
        <f>SUM(D7:D9)</f>
        <v>600000</v>
      </c>
      <c r="E10" s="22"/>
      <c r="F10" s="22"/>
      <c r="G10" s="23">
        <f>SUM(G7:G9)</f>
        <v>527610</v>
      </c>
      <c r="H10" s="23">
        <f>SUM(H7:H9)</f>
        <v>489617</v>
      </c>
      <c r="I10" s="23">
        <f>SUM(I7:I9)</f>
        <v>513258</v>
      </c>
      <c r="J10" s="23">
        <f>SUM(J7:J9)</f>
        <v>508067</v>
      </c>
      <c r="K10" s="21">
        <f>SUM(K7:K9)</f>
        <v>550000</v>
      </c>
    </row>
    <row r="11" spans="1:11" x14ac:dyDescent="0.3">
      <c r="B11" s="14" t="s">
        <v>11</v>
      </c>
      <c r="C11" s="9"/>
      <c r="D11" s="22"/>
      <c r="E11" s="7"/>
      <c r="F11" s="7"/>
      <c r="G11" s="24"/>
      <c r="H11" s="24"/>
      <c r="I11" s="24"/>
      <c r="J11" s="22"/>
      <c r="K11" s="22"/>
    </row>
    <row r="12" spans="1:11" x14ac:dyDescent="0.3">
      <c r="A12">
        <v>3205</v>
      </c>
      <c r="B12" t="s">
        <v>12</v>
      </c>
      <c r="C12" s="7"/>
      <c r="D12" s="19">
        <v>150000</v>
      </c>
      <c r="E12" s="7" t="s">
        <v>55</v>
      </c>
      <c r="F12" s="7"/>
      <c r="G12" s="20">
        <v>176916.34</v>
      </c>
      <c r="H12" s="20">
        <v>31570</v>
      </c>
      <c r="I12" s="20">
        <v>70031</v>
      </c>
      <c r="J12" s="19">
        <v>60950</v>
      </c>
      <c r="K12" s="19">
        <v>100000</v>
      </c>
    </row>
    <row r="13" spans="1:11" x14ac:dyDescent="0.3">
      <c r="A13" s="42">
        <v>3911</v>
      </c>
      <c r="B13" s="42" t="s">
        <v>13</v>
      </c>
      <c r="C13" s="43"/>
      <c r="D13" s="44">
        <v>30000</v>
      </c>
      <c r="E13" s="7" t="s">
        <v>56</v>
      </c>
      <c r="F13" s="7"/>
      <c r="G13" s="20"/>
      <c r="H13" s="20"/>
      <c r="I13" s="20"/>
      <c r="J13" s="19"/>
      <c r="K13" s="44">
        <f>50000</f>
        <v>50000</v>
      </c>
    </row>
    <row r="14" spans="1:11" x14ac:dyDescent="0.3">
      <c r="A14">
        <v>3920</v>
      </c>
      <c r="B14" t="s">
        <v>14</v>
      </c>
      <c r="C14" s="7"/>
      <c r="D14" s="19"/>
      <c r="E14" s="7"/>
      <c r="F14" s="7"/>
      <c r="G14" s="20">
        <v>66266</v>
      </c>
      <c r="H14" s="20">
        <v>25000</v>
      </c>
      <c r="I14" s="20"/>
      <c r="J14" s="19"/>
      <c r="K14" s="44"/>
    </row>
    <row r="15" spans="1:11" x14ac:dyDescent="0.3">
      <c r="A15">
        <v>3940</v>
      </c>
      <c r="B15" t="s">
        <v>15</v>
      </c>
      <c r="C15" s="7"/>
      <c r="D15" s="19">
        <v>0</v>
      </c>
      <c r="E15" s="26" t="s">
        <v>16</v>
      </c>
      <c r="F15" s="7"/>
      <c r="G15" s="20">
        <v>189448</v>
      </c>
      <c r="H15" s="20">
        <v>189448</v>
      </c>
      <c r="I15" s="20">
        <v>189448</v>
      </c>
      <c r="J15" s="19"/>
      <c r="K15" s="44">
        <v>0</v>
      </c>
    </row>
    <row r="16" spans="1:11" x14ac:dyDescent="0.3">
      <c r="A16">
        <v>3970</v>
      </c>
      <c r="B16" t="s">
        <v>51</v>
      </c>
      <c r="C16" s="7"/>
      <c r="D16" s="19">
        <v>45000</v>
      </c>
      <c r="E16" s="26"/>
      <c r="F16" s="7"/>
      <c r="G16" s="20"/>
      <c r="H16" s="20"/>
      <c r="I16" s="20"/>
      <c r="J16" s="19"/>
      <c r="K16" s="49"/>
    </row>
    <row r="17" spans="1:11" x14ac:dyDescent="0.3">
      <c r="A17">
        <v>3990</v>
      </c>
      <c r="B17" t="s">
        <v>17</v>
      </c>
      <c r="C17" s="7"/>
      <c r="D17" s="19">
        <v>278000</v>
      </c>
      <c r="E17" s="7" t="s">
        <v>57</v>
      </c>
      <c r="F17" s="7"/>
      <c r="G17" s="20">
        <v>417918.25</v>
      </c>
      <c r="H17" s="20">
        <v>143394.9</v>
      </c>
      <c r="I17" s="20">
        <v>655096.61</v>
      </c>
      <c r="J17" s="19">
        <v>442002.05</v>
      </c>
      <c r="K17" s="44">
        <v>150000</v>
      </c>
    </row>
    <row r="18" spans="1:11" x14ac:dyDescent="0.3">
      <c r="A18">
        <v>3991</v>
      </c>
      <c r="B18" s="17" t="s">
        <v>50</v>
      </c>
      <c r="C18" s="18"/>
      <c r="D18" s="27"/>
      <c r="E18" s="25"/>
      <c r="F18" s="7"/>
      <c r="G18" s="38">
        <v>-90352.31</v>
      </c>
      <c r="H18" s="39">
        <v>57756.3</v>
      </c>
      <c r="I18" s="39">
        <v>6852.87</v>
      </c>
      <c r="J18" s="40">
        <v>188568.57</v>
      </c>
      <c r="K18" s="50">
        <v>130000</v>
      </c>
    </row>
    <row r="19" spans="1:11" x14ac:dyDescent="0.3">
      <c r="B19" s="14" t="s">
        <v>18</v>
      </c>
      <c r="C19" s="9"/>
      <c r="D19" s="22">
        <f>SUM(D12:D18)</f>
        <v>503000</v>
      </c>
      <c r="E19" s="22"/>
      <c r="F19" s="22"/>
      <c r="G19" s="24">
        <f>SUM(G12:G18)</f>
        <v>760196.28</v>
      </c>
      <c r="H19" s="24">
        <f>SUM(H12:H18)</f>
        <v>447169.2</v>
      </c>
      <c r="I19" s="24">
        <f>SUM(I12:I18)</f>
        <v>921428.47999999998</v>
      </c>
      <c r="J19" s="22">
        <f>SUM(J12:J18)</f>
        <v>691520.62</v>
      </c>
      <c r="K19" s="51">
        <f>SUM(K12:K18)</f>
        <v>430000</v>
      </c>
    </row>
    <row r="20" spans="1:11" x14ac:dyDescent="0.3">
      <c r="B20" s="30" t="s">
        <v>19</v>
      </c>
      <c r="C20" s="9"/>
      <c r="D20" s="21">
        <f>D10+D19</f>
        <v>1103000</v>
      </c>
      <c r="E20" s="22"/>
      <c r="F20" s="22"/>
      <c r="G20" s="23">
        <f>G10+G19</f>
        <v>1287806.28</v>
      </c>
      <c r="H20" s="23">
        <f>H10+H19</f>
        <v>936786.2</v>
      </c>
      <c r="I20" s="23">
        <f>I10+I19</f>
        <v>1434686.48</v>
      </c>
      <c r="J20" s="21">
        <f>J10+J19</f>
        <v>1199587.6200000001</v>
      </c>
      <c r="K20" s="52">
        <f>K10+K19</f>
        <v>980000</v>
      </c>
    </row>
    <row r="21" spans="1:11" x14ac:dyDescent="0.3">
      <c r="B21" s="30"/>
      <c r="C21" s="9"/>
      <c r="D21" s="22"/>
      <c r="E21" s="22"/>
      <c r="F21" s="22"/>
      <c r="G21" s="24"/>
      <c r="J21" s="22"/>
      <c r="K21" s="51"/>
    </row>
    <row r="22" spans="1:11" x14ac:dyDescent="0.3">
      <c r="A22" s="30" t="s">
        <v>20</v>
      </c>
      <c r="C22" s="7"/>
      <c r="D22" s="19"/>
      <c r="E22" s="7"/>
      <c r="F22" s="7"/>
      <c r="G22" s="20"/>
      <c r="J22" s="19"/>
      <c r="K22" s="44"/>
    </row>
    <row r="23" spans="1:11" x14ac:dyDescent="0.3">
      <c r="A23" s="31">
        <v>5080</v>
      </c>
      <c r="B23" t="s">
        <v>21</v>
      </c>
      <c r="C23" s="7"/>
      <c r="D23" s="19">
        <v>0</v>
      </c>
      <c r="E23" s="7"/>
      <c r="F23" s="7"/>
      <c r="G23" s="20">
        <v>0</v>
      </c>
      <c r="H23" s="20">
        <v>0</v>
      </c>
      <c r="I23" s="20"/>
      <c r="J23" s="19">
        <v>0</v>
      </c>
      <c r="K23" s="44">
        <v>0</v>
      </c>
    </row>
    <row r="24" spans="1:11" x14ac:dyDescent="0.3">
      <c r="A24">
        <v>5330</v>
      </c>
      <c r="B24" t="s">
        <v>22</v>
      </c>
      <c r="C24" s="7"/>
      <c r="D24" s="19">
        <v>15000</v>
      </c>
      <c r="E24" s="7"/>
      <c r="F24" s="7"/>
      <c r="G24" s="20">
        <v>16750</v>
      </c>
      <c r="H24" s="20">
        <v>12750</v>
      </c>
      <c r="I24" s="20">
        <v>120500</v>
      </c>
      <c r="J24" s="19">
        <v>0</v>
      </c>
      <c r="K24" s="44">
        <v>17500</v>
      </c>
    </row>
    <row r="25" spans="1:11" x14ac:dyDescent="0.3">
      <c r="A25">
        <v>5360</v>
      </c>
      <c r="B25" t="s">
        <v>23</v>
      </c>
      <c r="C25" s="7"/>
      <c r="D25" s="19">
        <v>110000</v>
      </c>
      <c r="E25" s="7" t="s">
        <v>24</v>
      </c>
      <c r="F25" s="7"/>
      <c r="G25" s="20">
        <v>127500</v>
      </c>
      <c r="H25" s="20">
        <v>91500</v>
      </c>
      <c r="I25" s="20">
        <v>330000</v>
      </c>
      <c r="J25" s="19">
        <v>117500</v>
      </c>
      <c r="K25" s="44">
        <v>70000</v>
      </c>
    </row>
    <row r="26" spans="1:11" x14ac:dyDescent="0.3">
      <c r="A26">
        <v>5410</v>
      </c>
      <c r="B26" t="s">
        <v>25</v>
      </c>
      <c r="C26" s="7"/>
      <c r="D26" s="19">
        <f>(D25+D24)*0.141</f>
        <v>17625</v>
      </c>
      <c r="E26" s="7"/>
      <c r="F26" s="7"/>
      <c r="G26" s="20">
        <v>20057.25</v>
      </c>
      <c r="H26" s="20">
        <v>14699.25</v>
      </c>
      <c r="I26" s="20">
        <v>16990.5</v>
      </c>
      <c r="J26" s="19">
        <v>16567.5</v>
      </c>
      <c r="K26" s="44">
        <f>40000*0.141</f>
        <v>5639.9999999999991</v>
      </c>
    </row>
    <row r="27" spans="1:11" x14ac:dyDescent="0.3">
      <c r="A27">
        <v>5380</v>
      </c>
      <c r="B27" s="17" t="s">
        <v>26</v>
      </c>
      <c r="C27" s="18"/>
      <c r="D27" s="19">
        <v>270000</v>
      </c>
      <c r="E27" s="7" t="s">
        <v>27</v>
      </c>
      <c r="F27" s="7"/>
      <c r="G27" s="20">
        <v>260000</v>
      </c>
      <c r="H27" s="20">
        <v>270000</v>
      </c>
      <c r="I27" s="20">
        <v>270000</v>
      </c>
      <c r="J27" s="19">
        <v>270000</v>
      </c>
      <c r="K27" s="44">
        <v>270000</v>
      </c>
    </row>
    <row r="28" spans="1:11" x14ac:dyDescent="0.3">
      <c r="B28" s="30" t="s">
        <v>28</v>
      </c>
      <c r="C28" s="9"/>
      <c r="D28" s="21">
        <f>SUM(D23:D27)</f>
        <v>412625</v>
      </c>
      <c r="E28" s="22"/>
      <c r="F28" s="22"/>
      <c r="G28" s="23">
        <v>424307.25</v>
      </c>
      <c r="H28" s="23">
        <f>SUM(H24:H27)</f>
        <v>388949.25</v>
      </c>
      <c r="I28" s="23">
        <f>SUM(I24:I27)</f>
        <v>737490.5</v>
      </c>
      <c r="J28" s="23">
        <f>SUM(J24:J27)</f>
        <v>404067.5</v>
      </c>
      <c r="K28" s="52">
        <f>SUM(K23:K27)</f>
        <v>363140</v>
      </c>
    </row>
    <row r="29" spans="1:11" x14ac:dyDescent="0.3">
      <c r="A29" s="12" t="s">
        <v>29</v>
      </c>
      <c r="C29" s="7"/>
      <c r="D29" s="19"/>
      <c r="E29" s="7"/>
      <c r="F29" s="7"/>
      <c r="G29" s="20"/>
      <c r="H29" s="20"/>
      <c r="I29" s="20"/>
      <c r="J29" s="19"/>
      <c r="K29" s="44"/>
    </row>
    <row r="30" spans="1:11" x14ac:dyDescent="0.3">
      <c r="A30" s="32">
        <v>6540</v>
      </c>
      <c r="B30" t="s">
        <v>30</v>
      </c>
      <c r="C30" s="7"/>
      <c r="D30" s="19">
        <v>0</v>
      </c>
      <c r="E30" s="7"/>
      <c r="F30" s="7"/>
      <c r="G30" s="20">
        <v>8590</v>
      </c>
      <c r="H30" s="20">
        <v>998</v>
      </c>
      <c r="I30" s="20"/>
      <c r="J30" s="19">
        <v>0</v>
      </c>
      <c r="K30" s="44">
        <v>0</v>
      </c>
    </row>
    <row r="31" spans="1:11" x14ac:dyDescent="0.3">
      <c r="A31">
        <v>6728</v>
      </c>
      <c r="B31" s="17" t="s">
        <v>31</v>
      </c>
      <c r="C31" s="18"/>
      <c r="D31" s="19">
        <v>60000</v>
      </c>
      <c r="E31" s="7"/>
      <c r="F31" s="7"/>
      <c r="G31" s="20">
        <v>60000</v>
      </c>
      <c r="H31" s="20">
        <v>60000</v>
      </c>
      <c r="I31" s="20">
        <v>60000</v>
      </c>
      <c r="J31" s="19">
        <v>60000</v>
      </c>
      <c r="K31" s="44">
        <v>60000</v>
      </c>
    </row>
    <row r="32" spans="1:11" x14ac:dyDescent="0.3">
      <c r="A32">
        <v>6990</v>
      </c>
      <c r="B32" t="s">
        <v>32</v>
      </c>
      <c r="C32" s="7"/>
      <c r="D32" s="19">
        <v>760</v>
      </c>
      <c r="E32" s="7"/>
      <c r="F32" s="7"/>
      <c r="G32" s="20"/>
      <c r="H32" s="20"/>
      <c r="I32" s="20">
        <v>7599.4299999999994</v>
      </c>
      <c r="J32" s="19">
        <f>5000+3607.19+6132.49+547.52+165.42</f>
        <v>15452.62</v>
      </c>
      <c r="K32" s="44">
        <v>760</v>
      </c>
    </row>
    <row r="33" spans="1:11" x14ac:dyDescent="0.3">
      <c r="A33">
        <v>7120</v>
      </c>
      <c r="B33" s="17" t="s">
        <v>33</v>
      </c>
      <c r="C33" s="18"/>
      <c r="D33" s="19">
        <v>15000</v>
      </c>
      <c r="E33" s="7"/>
      <c r="F33" s="7"/>
      <c r="G33" s="20">
        <v>20335.599999999999</v>
      </c>
      <c r="H33" s="20">
        <v>1189</v>
      </c>
      <c r="I33" s="20">
        <v>220.08</v>
      </c>
      <c r="J33" s="19">
        <f>9103.02+7403</f>
        <v>16506.02</v>
      </c>
      <c r="K33" s="44">
        <v>15000</v>
      </c>
    </row>
    <row r="34" spans="1:11" x14ac:dyDescent="0.3">
      <c r="A34">
        <v>7150</v>
      </c>
      <c r="B34" s="17" t="s">
        <v>34</v>
      </c>
      <c r="C34" s="18"/>
      <c r="D34" s="19">
        <v>2000</v>
      </c>
      <c r="E34" s="7"/>
      <c r="F34" s="7"/>
      <c r="G34" s="20">
        <v>1783</v>
      </c>
      <c r="H34" s="20">
        <v>0</v>
      </c>
      <c r="I34" s="20">
        <v>5381</v>
      </c>
      <c r="J34" s="19"/>
      <c r="K34" s="44">
        <v>6000</v>
      </c>
    </row>
    <row r="35" spans="1:11" x14ac:dyDescent="0.3">
      <c r="A35">
        <v>7410</v>
      </c>
      <c r="B35" t="s">
        <v>35</v>
      </c>
      <c r="C35" s="7"/>
      <c r="D35" s="19">
        <v>15000</v>
      </c>
      <c r="E35" s="7"/>
      <c r="F35" s="7"/>
      <c r="G35" s="20">
        <v>6666.91</v>
      </c>
      <c r="H35" s="20">
        <v>6620.36</v>
      </c>
      <c r="I35" s="20">
        <v>16454.54</v>
      </c>
      <c r="J35" s="19">
        <v>15818.73</v>
      </c>
      <c r="K35" s="44">
        <v>7000</v>
      </c>
    </row>
    <row r="36" spans="1:11" x14ac:dyDescent="0.3">
      <c r="A36">
        <v>7722</v>
      </c>
      <c r="B36" s="17" t="s">
        <v>36</v>
      </c>
      <c r="C36" s="18"/>
      <c r="D36" s="19">
        <v>20000</v>
      </c>
      <c r="E36" s="7"/>
      <c r="F36" s="7"/>
      <c r="G36" s="20">
        <v>28200.31</v>
      </c>
      <c r="H36" s="20">
        <v>7879.96</v>
      </c>
      <c r="I36" s="20">
        <v>10628.53</v>
      </c>
      <c r="J36" s="19">
        <v>1265</v>
      </c>
      <c r="K36" s="44">
        <v>20000</v>
      </c>
    </row>
    <row r="37" spans="1:11" x14ac:dyDescent="0.3">
      <c r="A37">
        <v>7728</v>
      </c>
      <c r="B37" s="17" t="s">
        <v>37</v>
      </c>
      <c r="C37" s="18"/>
      <c r="D37" s="19">
        <v>15000</v>
      </c>
      <c r="E37" s="7"/>
      <c r="F37" s="7"/>
      <c r="G37" s="20">
        <v>13615</v>
      </c>
      <c r="H37" s="20">
        <v>42710.06</v>
      </c>
      <c r="I37" s="20">
        <v>11000</v>
      </c>
      <c r="J37" s="19"/>
      <c r="K37" s="44">
        <v>15000</v>
      </c>
    </row>
    <row r="38" spans="1:11" x14ac:dyDescent="0.3">
      <c r="A38">
        <v>7741</v>
      </c>
      <c r="B38" s="17" t="s">
        <v>38</v>
      </c>
      <c r="C38" s="18"/>
      <c r="D38" s="19">
        <v>40000</v>
      </c>
      <c r="E38" s="7"/>
      <c r="F38" s="7"/>
      <c r="G38" s="20">
        <v>3208</v>
      </c>
      <c r="H38" s="20">
        <v>9110.7800000000007</v>
      </c>
      <c r="I38" s="20">
        <v>23871.360000000001</v>
      </c>
      <c r="J38" s="19">
        <v>108714.24000000001</v>
      </c>
      <c r="K38" s="44">
        <v>20000</v>
      </c>
    </row>
    <row r="39" spans="1:11" x14ac:dyDescent="0.3">
      <c r="A39">
        <v>7759</v>
      </c>
      <c r="B39" s="17" t="s">
        <v>52</v>
      </c>
      <c r="C39" s="18"/>
      <c r="D39" s="19">
        <v>15000</v>
      </c>
      <c r="E39" s="7"/>
      <c r="F39" s="7"/>
      <c r="G39" s="20">
        <v>5931</v>
      </c>
      <c r="H39" s="20">
        <v>4143.04</v>
      </c>
      <c r="I39" s="20">
        <v>6690.4</v>
      </c>
      <c r="J39" s="19">
        <v>23338.76</v>
      </c>
      <c r="K39" s="44">
        <v>15000</v>
      </c>
    </row>
    <row r="40" spans="1:11" x14ac:dyDescent="0.3">
      <c r="A40">
        <v>7773</v>
      </c>
      <c r="B40" s="17" t="s">
        <v>39</v>
      </c>
      <c r="C40" s="18"/>
      <c r="D40" s="19">
        <v>50000</v>
      </c>
      <c r="E40" s="7"/>
      <c r="F40" s="7"/>
      <c r="G40" s="20">
        <v>695</v>
      </c>
      <c r="H40" s="20">
        <v>13165.02</v>
      </c>
      <c r="I40" s="20">
        <v>7341.83</v>
      </c>
      <c r="J40" s="19"/>
      <c r="K40" s="44">
        <v>50000</v>
      </c>
    </row>
    <row r="41" spans="1:11" x14ac:dyDescent="0.3">
      <c r="A41">
        <v>7774</v>
      </c>
      <c r="B41" s="17" t="s">
        <v>40</v>
      </c>
      <c r="C41" s="18"/>
      <c r="D41" s="19">
        <v>50000</v>
      </c>
      <c r="E41" s="7" t="s">
        <v>41</v>
      </c>
      <c r="F41" s="7"/>
      <c r="G41" s="20">
        <v>60031.12</v>
      </c>
      <c r="H41" s="20">
        <v>36242</v>
      </c>
      <c r="I41" s="20">
        <v>24603.9</v>
      </c>
      <c r="J41" s="19">
        <v>26512.5</v>
      </c>
      <c r="K41" s="44">
        <v>75000</v>
      </c>
    </row>
    <row r="42" spans="1:11" x14ac:dyDescent="0.3">
      <c r="A42">
        <v>7775</v>
      </c>
      <c r="B42" s="17" t="s">
        <v>42</v>
      </c>
      <c r="C42" s="18"/>
      <c r="D42" s="19">
        <v>190000</v>
      </c>
      <c r="E42" s="7" t="s">
        <v>58</v>
      </c>
      <c r="F42" s="7"/>
      <c r="G42" s="20">
        <v>359940.29</v>
      </c>
      <c r="H42" s="20">
        <v>76799.58</v>
      </c>
      <c r="I42" s="20">
        <v>114912.97</v>
      </c>
      <c r="J42" s="19">
        <v>124106.22</v>
      </c>
      <c r="K42" s="44">
        <v>50000</v>
      </c>
    </row>
    <row r="43" spans="1:11" x14ac:dyDescent="0.3">
      <c r="A43">
        <v>7792</v>
      </c>
      <c r="B43" s="17" t="s">
        <v>43</v>
      </c>
      <c r="C43" s="18"/>
      <c r="D43" s="19">
        <f>D8*0.95</f>
        <v>142500</v>
      </c>
      <c r="E43" s="7" t="s">
        <v>44</v>
      </c>
      <c r="F43" s="7"/>
      <c r="G43" s="20">
        <v>144743.25</v>
      </c>
      <c r="H43" s="20">
        <v>144296.45000000001</v>
      </c>
      <c r="I43" s="20">
        <v>143543</v>
      </c>
      <c r="J43" s="19">
        <v>147611.98000000001</v>
      </c>
      <c r="K43" s="44">
        <f>K8*0.95</f>
        <v>142500</v>
      </c>
    </row>
    <row r="44" spans="1:11" x14ac:dyDescent="0.3">
      <c r="A44">
        <v>7799</v>
      </c>
      <c r="B44" s="17" t="s">
        <v>60</v>
      </c>
      <c r="C44" s="18"/>
      <c r="D44" s="19"/>
      <c r="E44" s="7" t="s">
        <v>45</v>
      </c>
      <c r="F44" s="7"/>
      <c r="G44" s="20">
        <v>32381</v>
      </c>
      <c r="H44" s="20">
        <v>10681</v>
      </c>
      <c r="I44" s="20">
        <v>129948.94</v>
      </c>
      <c r="J44" s="19">
        <f>115100.05+6094</f>
        <v>121194.05</v>
      </c>
      <c r="K44" s="44">
        <v>5600</v>
      </c>
    </row>
    <row r="45" spans="1:11" x14ac:dyDescent="0.3">
      <c r="A45">
        <v>6999</v>
      </c>
      <c r="B45" t="s">
        <v>46</v>
      </c>
      <c r="C45" s="7"/>
      <c r="D45" s="29">
        <v>135000</v>
      </c>
      <c r="E45" s="7" t="s">
        <v>59</v>
      </c>
      <c r="F45" s="7"/>
      <c r="G45" s="28">
        <v>135000</v>
      </c>
      <c r="H45" s="28">
        <v>135000</v>
      </c>
      <c r="I45" s="28">
        <v>135000</v>
      </c>
      <c r="J45" s="29">
        <v>135000</v>
      </c>
      <c r="K45" s="50">
        <v>135000</v>
      </c>
    </row>
    <row r="46" spans="1:11" x14ac:dyDescent="0.3">
      <c r="B46" s="30" t="s">
        <v>47</v>
      </c>
      <c r="C46" s="9"/>
      <c r="D46" s="22">
        <f>SUM(D31:D45)</f>
        <v>750260</v>
      </c>
      <c r="E46" s="22"/>
      <c r="F46" s="22"/>
      <c r="G46" s="24">
        <v>863499.23</v>
      </c>
      <c r="H46" s="24">
        <f>SUM(H31:H45)</f>
        <v>547837.25</v>
      </c>
      <c r="I46" s="24">
        <f>SUM(I31:I45)</f>
        <v>697195.98</v>
      </c>
      <c r="J46" s="22">
        <f>SUM(J31:J45)</f>
        <v>795520.12</v>
      </c>
      <c r="K46" s="51">
        <f>SUM(K31:K45)</f>
        <v>616860</v>
      </c>
    </row>
    <row r="47" spans="1:11" x14ac:dyDescent="0.3">
      <c r="B47" s="30" t="s">
        <v>48</v>
      </c>
      <c r="C47" s="9"/>
      <c r="D47" s="21">
        <f>D28+D46</f>
        <v>1162885</v>
      </c>
      <c r="E47" s="22"/>
      <c r="F47" s="22"/>
      <c r="G47" s="23">
        <v>1287806.48</v>
      </c>
      <c r="H47" s="23">
        <f>H28+H46</f>
        <v>936786.5</v>
      </c>
      <c r="I47" s="23">
        <f>I28+I46</f>
        <v>1434686.48</v>
      </c>
      <c r="J47" s="21">
        <f>J28+J46</f>
        <v>1199587.6200000001</v>
      </c>
      <c r="K47" s="52">
        <f>K28+K46</f>
        <v>980000</v>
      </c>
    </row>
    <row r="48" spans="1:11" x14ac:dyDescent="0.3">
      <c r="C48" s="7"/>
      <c r="D48" s="19"/>
      <c r="E48" s="22"/>
      <c r="F48" s="22"/>
      <c r="H48" s="20"/>
      <c r="I48" s="20"/>
      <c r="J48" s="19"/>
      <c r="K48" s="19"/>
    </row>
    <row r="49" spans="1:11" x14ac:dyDescent="0.3">
      <c r="A49" s="33" t="s">
        <v>49</v>
      </c>
      <c r="B49" s="34"/>
      <c r="C49" s="35"/>
      <c r="D49" s="36">
        <f>D20-D47</f>
        <v>-59885</v>
      </c>
      <c r="E49" s="22"/>
      <c r="F49" s="22"/>
      <c r="G49" s="37">
        <v>-0.31000000005587902</v>
      </c>
      <c r="H49" s="37">
        <f>H20-H47</f>
        <v>-0.30000000004656613</v>
      </c>
      <c r="I49" s="37">
        <f>I20-I47</f>
        <v>0</v>
      </c>
      <c r="J49" s="36">
        <f>J20-J47</f>
        <v>0</v>
      </c>
      <c r="K49" s="36">
        <f>K20-K47</f>
        <v>0</v>
      </c>
    </row>
  </sheetData>
  <pageMargins left="0.31496062992125984" right="0.31496062992125984" top="0.35433070866141736" bottom="0.35433070866141736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B40D2-84EE-4029-A28B-B2E4E19A9D1B}">
  <sheetPr>
    <pageSetUpPr fitToPage="1"/>
  </sheetPr>
  <dimension ref="A2:R51"/>
  <sheetViews>
    <sheetView tabSelected="1" topLeftCell="A16" workbookViewId="0">
      <selection activeCell="D54" sqref="D54"/>
    </sheetView>
  </sheetViews>
  <sheetFormatPr baseColWidth="10" defaultColWidth="11.44140625" defaultRowHeight="14.4" x14ac:dyDescent="0.3"/>
  <cols>
    <col min="1" max="1" width="8.44140625" customWidth="1"/>
    <col min="5" max="16" width="8.88671875" customWidth="1"/>
    <col min="17" max="17" width="7.5546875" style="53" customWidth="1"/>
    <col min="18" max="18" width="7" style="53" customWidth="1"/>
  </cols>
  <sheetData>
    <row r="2" spans="1:18" ht="23.4" x14ac:dyDescent="0.45">
      <c r="C2" s="41" t="s">
        <v>62</v>
      </c>
    </row>
    <row r="5" spans="1:18" ht="15.6" x14ac:dyDescent="0.3">
      <c r="A5" s="6" t="s">
        <v>0</v>
      </c>
      <c r="C5" s="7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15.6" x14ac:dyDescent="0.3">
      <c r="A6" s="6"/>
      <c r="C6" s="7"/>
      <c r="D6" s="54" t="s">
        <v>1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x14ac:dyDescent="0.3">
      <c r="A7" s="12" t="s">
        <v>4</v>
      </c>
      <c r="C7" s="7"/>
      <c r="D7" s="54">
        <v>2021</v>
      </c>
      <c r="E7" s="11" t="s">
        <v>63</v>
      </c>
      <c r="F7" s="11" t="s">
        <v>64</v>
      </c>
      <c r="G7" s="11" t="s">
        <v>65</v>
      </c>
      <c r="H7" s="11" t="s">
        <v>66</v>
      </c>
      <c r="I7" s="11" t="s">
        <v>67</v>
      </c>
      <c r="J7" s="11" t="s">
        <v>68</v>
      </c>
      <c r="K7" s="11" t="s">
        <v>69</v>
      </c>
      <c r="L7" s="11" t="s">
        <v>70</v>
      </c>
      <c r="M7" s="11" t="s">
        <v>71</v>
      </c>
      <c r="N7" s="11" t="s">
        <v>72</v>
      </c>
      <c r="O7" s="11" t="s">
        <v>73</v>
      </c>
      <c r="P7" s="11" t="s">
        <v>74</v>
      </c>
      <c r="Q7" s="11" t="s">
        <v>75</v>
      </c>
      <c r="R7" s="11"/>
    </row>
    <row r="8" spans="1:18" x14ac:dyDescent="0.3">
      <c r="B8" s="14" t="s">
        <v>5</v>
      </c>
      <c r="C8" s="9"/>
      <c r="D8" s="5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x14ac:dyDescent="0.3">
      <c r="A9">
        <v>3416</v>
      </c>
      <c r="B9" s="17" t="s">
        <v>6</v>
      </c>
      <c r="C9" s="18"/>
      <c r="D9" s="56">
        <f>370000+30000</f>
        <v>400000</v>
      </c>
      <c r="E9" s="19">
        <f>$D$9/12</f>
        <v>33333.333333333336</v>
      </c>
      <c r="F9" s="19">
        <f t="shared" ref="F9:P9" si="0">$D$9/12</f>
        <v>33333.333333333336</v>
      </c>
      <c r="G9" s="19">
        <f t="shared" si="0"/>
        <v>33333.333333333336</v>
      </c>
      <c r="H9" s="19">
        <f t="shared" si="0"/>
        <v>33333.333333333336</v>
      </c>
      <c r="I9" s="19">
        <f t="shared" si="0"/>
        <v>33333.333333333336</v>
      </c>
      <c r="J9" s="19">
        <f t="shared" si="0"/>
        <v>33333.333333333336</v>
      </c>
      <c r="K9" s="19">
        <f t="shared" si="0"/>
        <v>33333.333333333336</v>
      </c>
      <c r="L9" s="19">
        <f t="shared" si="0"/>
        <v>33333.333333333336</v>
      </c>
      <c r="M9" s="19">
        <f t="shared" si="0"/>
        <v>33333.333333333336</v>
      </c>
      <c r="N9" s="19">
        <f t="shared" si="0"/>
        <v>33333.333333333336</v>
      </c>
      <c r="O9" s="19">
        <f t="shared" si="0"/>
        <v>33333.333333333336</v>
      </c>
      <c r="P9" s="19">
        <f t="shared" si="0"/>
        <v>33333.333333333336</v>
      </c>
      <c r="Q9" s="19">
        <f>SUM(E9:P9)</f>
        <v>399999.99999999994</v>
      </c>
      <c r="R9" s="19">
        <f>Q9-D9</f>
        <v>0</v>
      </c>
    </row>
    <row r="10" spans="1:18" x14ac:dyDescent="0.3">
      <c r="A10">
        <v>3430</v>
      </c>
      <c r="B10" s="17" t="s">
        <v>7</v>
      </c>
      <c r="C10" s="18"/>
      <c r="D10" s="56">
        <v>150000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>
        <v>150000</v>
      </c>
      <c r="P10" s="56"/>
      <c r="Q10" s="19">
        <f t="shared" ref="Q10:Q51" si="1">SUM(E10:P10)</f>
        <v>150000</v>
      </c>
      <c r="R10" s="19">
        <f t="shared" ref="R10:R51" si="2">Q10-D10</f>
        <v>0</v>
      </c>
    </row>
    <row r="11" spans="1:18" x14ac:dyDescent="0.3">
      <c r="A11">
        <v>3419</v>
      </c>
      <c r="B11" s="17" t="s">
        <v>8</v>
      </c>
      <c r="C11" s="18"/>
      <c r="D11" s="56">
        <v>50000</v>
      </c>
      <c r="E11" s="19">
        <f>$D$11/12</f>
        <v>4166.666666666667</v>
      </c>
      <c r="F11" s="19">
        <f t="shared" ref="F11:P11" si="3">$D$11/12</f>
        <v>4166.666666666667</v>
      </c>
      <c r="G11" s="19">
        <f t="shared" si="3"/>
        <v>4166.666666666667</v>
      </c>
      <c r="H11" s="19">
        <f t="shared" si="3"/>
        <v>4166.666666666667</v>
      </c>
      <c r="I11" s="19">
        <f t="shared" si="3"/>
        <v>4166.666666666667</v>
      </c>
      <c r="J11" s="19">
        <f t="shared" si="3"/>
        <v>4166.666666666667</v>
      </c>
      <c r="K11" s="19">
        <f t="shared" si="3"/>
        <v>4166.666666666667</v>
      </c>
      <c r="L11" s="19">
        <f t="shared" si="3"/>
        <v>4166.666666666667</v>
      </c>
      <c r="M11" s="19">
        <f t="shared" si="3"/>
        <v>4166.666666666667</v>
      </c>
      <c r="N11" s="19">
        <f t="shared" si="3"/>
        <v>4166.666666666667</v>
      </c>
      <c r="O11" s="19">
        <f t="shared" si="3"/>
        <v>4166.666666666667</v>
      </c>
      <c r="P11" s="19">
        <f t="shared" si="3"/>
        <v>4166.666666666667</v>
      </c>
      <c r="Q11" s="19">
        <f t="shared" si="1"/>
        <v>49999.999999999993</v>
      </c>
      <c r="R11" s="19">
        <f t="shared" si="2"/>
        <v>0</v>
      </c>
    </row>
    <row r="12" spans="1:18" x14ac:dyDescent="0.3">
      <c r="B12" s="14" t="s">
        <v>10</v>
      </c>
      <c r="C12" s="9"/>
      <c r="D12" s="57">
        <f>SUM(D9:D11)</f>
        <v>600000</v>
      </c>
      <c r="E12" s="22">
        <f>SUM(E9:E11)</f>
        <v>37500</v>
      </c>
      <c r="F12" s="22">
        <f t="shared" ref="F12:P12" si="4">SUM(F9:F11)</f>
        <v>37500</v>
      </c>
      <c r="G12" s="22">
        <f t="shared" si="4"/>
        <v>37500</v>
      </c>
      <c r="H12" s="22">
        <f t="shared" si="4"/>
        <v>37500</v>
      </c>
      <c r="I12" s="22">
        <f t="shared" si="4"/>
        <v>37500</v>
      </c>
      <c r="J12" s="22">
        <f t="shared" si="4"/>
        <v>37500</v>
      </c>
      <c r="K12" s="22">
        <f t="shared" si="4"/>
        <v>37500</v>
      </c>
      <c r="L12" s="22">
        <f t="shared" si="4"/>
        <v>37500</v>
      </c>
      <c r="M12" s="22">
        <f t="shared" si="4"/>
        <v>37500</v>
      </c>
      <c r="N12" s="22">
        <f t="shared" si="4"/>
        <v>37500</v>
      </c>
      <c r="O12" s="22">
        <f t="shared" si="4"/>
        <v>187500</v>
      </c>
      <c r="P12" s="22">
        <f t="shared" si="4"/>
        <v>37500</v>
      </c>
      <c r="Q12" s="19">
        <f t="shared" si="1"/>
        <v>600000</v>
      </c>
      <c r="R12" s="19">
        <f t="shared" si="2"/>
        <v>0</v>
      </c>
    </row>
    <row r="13" spans="1:18" x14ac:dyDescent="0.3">
      <c r="B13" s="14" t="s">
        <v>11</v>
      </c>
      <c r="C13" s="9"/>
      <c r="D13" s="58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19">
        <f t="shared" si="1"/>
        <v>0</v>
      </c>
      <c r="R13" s="19">
        <f t="shared" si="2"/>
        <v>0</v>
      </c>
    </row>
    <row r="14" spans="1:18" x14ac:dyDescent="0.3">
      <c r="A14">
        <v>3205</v>
      </c>
      <c r="B14" t="s">
        <v>12</v>
      </c>
      <c r="C14" s="7"/>
      <c r="D14" s="56">
        <v>150000</v>
      </c>
      <c r="E14" s="19">
        <f>$D14/12</f>
        <v>12500</v>
      </c>
      <c r="F14" s="19">
        <f t="shared" ref="F14:P14" si="5">$D14/12</f>
        <v>12500</v>
      </c>
      <c r="G14" s="19">
        <f t="shared" si="5"/>
        <v>12500</v>
      </c>
      <c r="H14" s="19">
        <f t="shared" si="5"/>
        <v>12500</v>
      </c>
      <c r="I14" s="19">
        <f t="shared" si="5"/>
        <v>12500</v>
      </c>
      <c r="J14" s="19">
        <f t="shared" si="5"/>
        <v>12500</v>
      </c>
      <c r="K14" s="19">
        <f t="shared" si="5"/>
        <v>12500</v>
      </c>
      <c r="L14" s="19">
        <f t="shared" si="5"/>
        <v>12500</v>
      </c>
      <c r="M14" s="19">
        <f t="shared" si="5"/>
        <v>12500</v>
      </c>
      <c r="N14" s="19">
        <f t="shared" si="5"/>
        <v>12500</v>
      </c>
      <c r="O14" s="19">
        <f t="shared" si="5"/>
        <v>12500</v>
      </c>
      <c r="P14" s="19">
        <f t="shared" si="5"/>
        <v>12500</v>
      </c>
      <c r="Q14" s="19">
        <f t="shared" si="1"/>
        <v>150000</v>
      </c>
      <c r="R14" s="19">
        <f t="shared" si="2"/>
        <v>0</v>
      </c>
    </row>
    <row r="15" spans="1:18" x14ac:dyDescent="0.3">
      <c r="A15" s="42">
        <v>3911</v>
      </c>
      <c r="B15" s="42" t="s">
        <v>13</v>
      </c>
      <c r="C15" s="43"/>
      <c r="D15" s="59">
        <v>30000</v>
      </c>
      <c r="E15" s="19">
        <f t="shared" ref="E15:P19" si="6">$D15/12</f>
        <v>2500</v>
      </c>
      <c r="F15" s="19">
        <f t="shared" si="6"/>
        <v>2500</v>
      </c>
      <c r="G15" s="19">
        <f t="shared" si="6"/>
        <v>2500</v>
      </c>
      <c r="H15" s="19">
        <f t="shared" si="6"/>
        <v>2500</v>
      </c>
      <c r="I15" s="19">
        <f t="shared" si="6"/>
        <v>2500</v>
      </c>
      <c r="J15" s="19">
        <f t="shared" si="6"/>
        <v>2500</v>
      </c>
      <c r="K15" s="19">
        <f t="shared" si="6"/>
        <v>2500</v>
      </c>
      <c r="L15" s="19">
        <f t="shared" si="6"/>
        <v>2500</v>
      </c>
      <c r="M15" s="19">
        <f t="shared" si="6"/>
        <v>2500</v>
      </c>
      <c r="N15" s="19">
        <f t="shared" si="6"/>
        <v>2500</v>
      </c>
      <c r="O15" s="19">
        <f t="shared" si="6"/>
        <v>2500</v>
      </c>
      <c r="P15" s="19">
        <f t="shared" si="6"/>
        <v>2500</v>
      </c>
      <c r="Q15" s="19">
        <f t="shared" si="1"/>
        <v>30000</v>
      </c>
      <c r="R15" s="19">
        <f t="shared" si="2"/>
        <v>0</v>
      </c>
    </row>
    <row r="16" spans="1:18" x14ac:dyDescent="0.3">
      <c r="A16">
        <v>3920</v>
      </c>
      <c r="B16" t="s">
        <v>14</v>
      </c>
      <c r="C16" s="7"/>
      <c r="D16" s="59"/>
      <c r="E16" s="19">
        <f t="shared" si="6"/>
        <v>0</v>
      </c>
      <c r="F16" s="19">
        <f t="shared" si="6"/>
        <v>0</v>
      </c>
      <c r="G16" s="19">
        <f t="shared" si="6"/>
        <v>0</v>
      </c>
      <c r="H16" s="19">
        <f t="shared" si="6"/>
        <v>0</v>
      </c>
      <c r="I16" s="19">
        <f t="shared" si="6"/>
        <v>0</v>
      </c>
      <c r="J16" s="19">
        <f t="shared" si="6"/>
        <v>0</v>
      </c>
      <c r="K16" s="19">
        <f t="shared" si="6"/>
        <v>0</v>
      </c>
      <c r="L16" s="19">
        <f t="shared" si="6"/>
        <v>0</v>
      </c>
      <c r="M16" s="19">
        <f t="shared" si="6"/>
        <v>0</v>
      </c>
      <c r="N16" s="19">
        <f t="shared" si="6"/>
        <v>0</v>
      </c>
      <c r="O16" s="19">
        <f t="shared" si="6"/>
        <v>0</v>
      </c>
      <c r="P16" s="19">
        <f t="shared" si="6"/>
        <v>0</v>
      </c>
      <c r="Q16" s="19">
        <f t="shared" si="1"/>
        <v>0</v>
      </c>
      <c r="R16" s="19">
        <f t="shared" si="2"/>
        <v>0</v>
      </c>
    </row>
    <row r="17" spans="1:18" x14ac:dyDescent="0.3">
      <c r="A17">
        <v>3970</v>
      </c>
      <c r="B17" t="s">
        <v>76</v>
      </c>
      <c r="C17" s="7"/>
      <c r="D17" s="59">
        <v>45000</v>
      </c>
      <c r="E17" s="19">
        <f>$D$17/12</f>
        <v>3750</v>
      </c>
      <c r="F17" s="19">
        <f t="shared" ref="F17:P17" si="7">$D$17/12</f>
        <v>3750</v>
      </c>
      <c r="G17" s="19">
        <f t="shared" si="7"/>
        <v>3750</v>
      </c>
      <c r="H17" s="19">
        <f t="shared" si="7"/>
        <v>3750</v>
      </c>
      <c r="I17" s="19">
        <f t="shared" si="7"/>
        <v>3750</v>
      </c>
      <c r="J17" s="19">
        <f t="shared" si="7"/>
        <v>3750</v>
      </c>
      <c r="K17" s="19">
        <f t="shared" si="7"/>
        <v>3750</v>
      </c>
      <c r="L17" s="19">
        <f t="shared" si="7"/>
        <v>3750</v>
      </c>
      <c r="M17" s="19">
        <f t="shared" si="7"/>
        <v>3750</v>
      </c>
      <c r="N17" s="19">
        <f t="shared" si="7"/>
        <v>3750</v>
      </c>
      <c r="O17" s="19">
        <f t="shared" si="7"/>
        <v>3750</v>
      </c>
      <c r="P17" s="19">
        <f t="shared" si="7"/>
        <v>3750</v>
      </c>
      <c r="Q17" s="19">
        <f t="shared" si="1"/>
        <v>45000</v>
      </c>
      <c r="R17" s="19">
        <f t="shared" si="2"/>
        <v>0</v>
      </c>
    </row>
    <row r="18" spans="1:18" x14ac:dyDescent="0.3">
      <c r="A18">
        <v>3990</v>
      </c>
      <c r="B18" t="s">
        <v>17</v>
      </c>
      <c r="C18" s="7"/>
      <c r="D18" s="59">
        <f>9000*12+40000+80000+D43</f>
        <v>278000</v>
      </c>
      <c r="E18" s="19">
        <f t="shared" si="6"/>
        <v>23166.666666666668</v>
      </c>
      <c r="F18" s="19">
        <f t="shared" si="6"/>
        <v>23166.666666666668</v>
      </c>
      <c r="G18" s="19">
        <f t="shared" si="6"/>
        <v>23166.666666666668</v>
      </c>
      <c r="H18" s="19">
        <f t="shared" si="6"/>
        <v>23166.666666666668</v>
      </c>
      <c r="I18" s="19">
        <f t="shared" si="6"/>
        <v>23166.666666666668</v>
      </c>
      <c r="J18" s="19">
        <f t="shared" si="6"/>
        <v>23166.666666666668</v>
      </c>
      <c r="K18" s="19">
        <f t="shared" si="6"/>
        <v>23166.666666666668</v>
      </c>
      <c r="L18" s="19">
        <f t="shared" si="6"/>
        <v>23166.666666666668</v>
      </c>
      <c r="M18" s="19">
        <f t="shared" si="6"/>
        <v>23166.666666666668</v>
      </c>
      <c r="N18" s="19">
        <f t="shared" si="6"/>
        <v>23166.666666666668</v>
      </c>
      <c r="O18" s="19">
        <f t="shared" si="6"/>
        <v>23166.666666666668</v>
      </c>
      <c r="P18" s="19">
        <f t="shared" si="6"/>
        <v>23166.666666666668</v>
      </c>
      <c r="Q18" s="19">
        <f t="shared" si="1"/>
        <v>277999.99999999994</v>
      </c>
      <c r="R18" s="19">
        <f t="shared" si="2"/>
        <v>0</v>
      </c>
    </row>
    <row r="19" spans="1:18" x14ac:dyDescent="0.3">
      <c r="A19">
        <v>3991</v>
      </c>
      <c r="B19" s="17" t="s">
        <v>77</v>
      </c>
      <c r="C19" s="18"/>
      <c r="D19" s="60"/>
      <c r="E19" s="19">
        <f t="shared" si="6"/>
        <v>0</v>
      </c>
      <c r="F19" s="19">
        <f t="shared" si="6"/>
        <v>0</v>
      </c>
      <c r="G19" s="19">
        <f t="shared" si="6"/>
        <v>0</v>
      </c>
      <c r="H19" s="19">
        <f t="shared" si="6"/>
        <v>0</v>
      </c>
      <c r="I19" s="19">
        <f t="shared" si="6"/>
        <v>0</v>
      </c>
      <c r="J19" s="19">
        <f t="shared" si="6"/>
        <v>0</v>
      </c>
      <c r="K19" s="19">
        <f t="shared" si="6"/>
        <v>0</v>
      </c>
      <c r="L19" s="19">
        <f t="shared" si="6"/>
        <v>0</v>
      </c>
      <c r="M19" s="19">
        <f t="shared" si="6"/>
        <v>0</v>
      </c>
      <c r="N19" s="19">
        <f t="shared" si="6"/>
        <v>0</v>
      </c>
      <c r="O19" s="19">
        <f t="shared" si="6"/>
        <v>0</v>
      </c>
      <c r="P19" s="19">
        <f t="shared" si="6"/>
        <v>0</v>
      </c>
      <c r="Q19" s="19">
        <f t="shared" si="1"/>
        <v>0</v>
      </c>
      <c r="R19" s="19">
        <f t="shared" si="2"/>
        <v>0</v>
      </c>
    </row>
    <row r="20" spans="1:18" x14ac:dyDescent="0.3">
      <c r="B20" s="61" t="s">
        <v>18</v>
      </c>
      <c r="C20" s="62"/>
      <c r="D20" s="63">
        <f>SUM(D14:D19)</f>
        <v>503000</v>
      </c>
      <c r="E20" s="64">
        <f>SUM(E14:E19)</f>
        <v>41916.666666666672</v>
      </c>
      <c r="F20" s="64">
        <f t="shared" ref="F20:P20" si="8">SUM(F14:F19)</f>
        <v>41916.666666666672</v>
      </c>
      <c r="G20" s="64">
        <f t="shared" si="8"/>
        <v>41916.666666666672</v>
      </c>
      <c r="H20" s="64">
        <f t="shared" si="8"/>
        <v>41916.666666666672</v>
      </c>
      <c r="I20" s="64">
        <f t="shared" si="8"/>
        <v>41916.666666666672</v>
      </c>
      <c r="J20" s="64">
        <f t="shared" si="8"/>
        <v>41916.666666666672</v>
      </c>
      <c r="K20" s="64">
        <f t="shared" si="8"/>
        <v>41916.666666666672</v>
      </c>
      <c r="L20" s="64">
        <f t="shared" si="8"/>
        <v>41916.666666666672</v>
      </c>
      <c r="M20" s="64">
        <f t="shared" si="8"/>
        <v>41916.666666666672</v>
      </c>
      <c r="N20" s="64">
        <f t="shared" si="8"/>
        <v>41916.666666666672</v>
      </c>
      <c r="O20" s="64">
        <f t="shared" si="8"/>
        <v>41916.666666666672</v>
      </c>
      <c r="P20" s="64">
        <f t="shared" si="8"/>
        <v>41916.666666666672</v>
      </c>
      <c r="Q20" s="19">
        <f t="shared" si="1"/>
        <v>503000.00000000017</v>
      </c>
      <c r="R20" s="19">
        <f t="shared" si="2"/>
        <v>0</v>
      </c>
    </row>
    <row r="21" spans="1:18" x14ac:dyDescent="0.3">
      <c r="B21" s="65" t="s">
        <v>19</v>
      </c>
      <c r="C21" s="62"/>
      <c r="D21" s="66">
        <f t="shared" ref="D21:P21" si="9">D12+D20</f>
        <v>1103000</v>
      </c>
      <c r="E21" s="64">
        <f t="shared" si="9"/>
        <v>79416.666666666672</v>
      </c>
      <c r="F21" s="64">
        <f t="shared" si="9"/>
        <v>79416.666666666672</v>
      </c>
      <c r="G21" s="64">
        <f t="shared" si="9"/>
        <v>79416.666666666672</v>
      </c>
      <c r="H21" s="64">
        <f t="shared" si="9"/>
        <v>79416.666666666672</v>
      </c>
      <c r="I21" s="64">
        <f t="shared" si="9"/>
        <v>79416.666666666672</v>
      </c>
      <c r="J21" s="64">
        <f t="shared" si="9"/>
        <v>79416.666666666672</v>
      </c>
      <c r="K21" s="64">
        <f t="shared" si="9"/>
        <v>79416.666666666672</v>
      </c>
      <c r="L21" s="64">
        <f t="shared" si="9"/>
        <v>79416.666666666672</v>
      </c>
      <c r="M21" s="64">
        <f t="shared" si="9"/>
        <v>79416.666666666672</v>
      </c>
      <c r="N21" s="64">
        <f t="shared" si="9"/>
        <v>79416.666666666672</v>
      </c>
      <c r="O21" s="64">
        <f t="shared" si="9"/>
        <v>229416.66666666669</v>
      </c>
      <c r="P21" s="64">
        <f t="shared" si="9"/>
        <v>79416.666666666672</v>
      </c>
      <c r="Q21" s="19">
        <f t="shared" si="1"/>
        <v>1103000</v>
      </c>
      <c r="R21" s="19">
        <f t="shared" si="2"/>
        <v>0</v>
      </c>
    </row>
    <row r="22" spans="1:18" x14ac:dyDescent="0.3">
      <c r="B22" s="30"/>
      <c r="C22" s="9"/>
      <c r="D22" s="58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19">
        <f t="shared" si="1"/>
        <v>0</v>
      </c>
      <c r="R22" s="19">
        <f t="shared" si="2"/>
        <v>0</v>
      </c>
    </row>
    <row r="23" spans="1:18" x14ac:dyDescent="0.3">
      <c r="A23" s="30" t="s">
        <v>20</v>
      </c>
      <c r="C23" s="7"/>
      <c r="D23" s="56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>
        <f t="shared" si="1"/>
        <v>0</v>
      </c>
      <c r="R23" s="19">
        <f t="shared" si="2"/>
        <v>0</v>
      </c>
    </row>
    <row r="24" spans="1:18" x14ac:dyDescent="0.3">
      <c r="A24" s="31"/>
      <c r="C24" s="7"/>
      <c r="D24" s="56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>
        <f t="shared" si="1"/>
        <v>0</v>
      </c>
      <c r="R24" s="19">
        <f t="shared" si="2"/>
        <v>0</v>
      </c>
    </row>
    <row r="25" spans="1:18" x14ac:dyDescent="0.3">
      <c r="A25">
        <v>5330</v>
      </c>
      <c r="B25" t="s">
        <v>22</v>
      </c>
      <c r="C25" s="7"/>
      <c r="D25" s="56">
        <v>15000</v>
      </c>
      <c r="E25" s="19">
        <f>$D25/12</f>
        <v>1250</v>
      </c>
      <c r="F25" s="19">
        <f t="shared" ref="F25:P25" si="10">$D25/12</f>
        <v>1250</v>
      </c>
      <c r="G25" s="19">
        <f t="shared" si="10"/>
        <v>1250</v>
      </c>
      <c r="H25" s="19">
        <f t="shared" si="10"/>
        <v>1250</v>
      </c>
      <c r="I25" s="19">
        <f t="shared" si="10"/>
        <v>1250</v>
      </c>
      <c r="J25" s="19">
        <f t="shared" si="10"/>
        <v>1250</v>
      </c>
      <c r="K25" s="19">
        <f t="shared" si="10"/>
        <v>1250</v>
      </c>
      <c r="L25" s="19">
        <f t="shared" si="10"/>
        <v>1250</v>
      </c>
      <c r="M25" s="19">
        <f t="shared" si="10"/>
        <v>1250</v>
      </c>
      <c r="N25" s="19">
        <f t="shared" si="10"/>
        <v>1250</v>
      </c>
      <c r="O25" s="19">
        <f t="shared" si="10"/>
        <v>1250</v>
      </c>
      <c r="P25" s="19">
        <f t="shared" si="10"/>
        <v>1250</v>
      </c>
      <c r="Q25" s="19">
        <f t="shared" si="1"/>
        <v>15000</v>
      </c>
      <c r="R25" s="19">
        <f t="shared" si="2"/>
        <v>0</v>
      </c>
    </row>
    <row r="26" spans="1:18" x14ac:dyDescent="0.3">
      <c r="A26">
        <v>5360</v>
      </c>
      <c r="B26" t="s">
        <v>23</v>
      </c>
      <c r="C26" s="7"/>
      <c r="D26" s="56">
        <v>110000</v>
      </c>
      <c r="E26" s="19">
        <f t="shared" ref="E26:P27" si="11">$D26/12</f>
        <v>9166.6666666666661</v>
      </c>
      <c r="F26" s="19">
        <f t="shared" si="11"/>
        <v>9166.6666666666661</v>
      </c>
      <c r="G26" s="19">
        <f t="shared" si="11"/>
        <v>9166.6666666666661</v>
      </c>
      <c r="H26" s="19">
        <f t="shared" si="11"/>
        <v>9166.6666666666661</v>
      </c>
      <c r="I26" s="19">
        <f t="shared" si="11"/>
        <v>9166.6666666666661</v>
      </c>
      <c r="J26" s="19">
        <f t="shared" si="11"/>
        <v>9166.6666666666661</v>
      </c>
      <c r="K26" s="19">
        <f t="shared" si="11"/>
        <v>9166.6666666666661</v>
      </c>
      <c r="L26" s="19">
        <f t="shared" si="11"/>
        <v>9166.6666666666661</v>
      </c>
      <c r="M26" s="19">
        <f t="shared" si="11"/>
        <v>9166.6666666666661</v>
      </c>
      <c r="N26" s="19">
        <f t="shared" si="11"/>
        <v>9166.6666666666661</v>
      </c>
      <c r="O26" s="19">
        <f t="shared" si="11"/>
        <v>9166.6666666666661</v>
      </c>
      <c r="P26" s="19">
        <f t="shared" si="11"/>
        <v>9166.6666666666661</v>
      </c>
      <c r="Q26" s="19">
        <f t="shared" si="1"/>
        <v>110000.00000000001</v>
      </c>
      <c r="R26" s="19">
        <f t="shared" si="2"/>
        <v>0</v>
      </c>
    </row>
    <row r="27" spans="1:18" x14ac:dyDescent="0.3">
      <c r="A27">
        <v>5410</v>
      </c>
      <c r="B27" t="s">
        <v>25</v>
      </c>
      <c r="C27" s="7"/>
      <c r="D27" s="56">
        <f>(D25+D26)*0.141</f>
        <v>17625</v>
      </c>
      <c r="E27" s="19">
        <f t="shared" si="11"/>
        <v>1468.75</v>
      </c>
      <c r="F27" s="19">
        <f t="shared" si="11"/>
        <v>1468.75</v>
      </c>
      <c r="G27" s="19">
        <f t="shared" si="11"/>
        <v>1468.75</v>
      </c>
      <c r="H27" s="19">
        <f t="shared" si="11"/>
        <v>1468.75</v>
      </c>
      <c r="I27" s="19">
        <f t="shared" si="11"/>
        <v>1468.75</v>
      </c>
      <c r="J27" s="19">
        <f t="shared" si="11"/>
        <v>1468.75</v>
      </c>
      <c r="K27" s="19">
        <f t="shared" si="11"/>
        <v>1468.75</v>
      </c>
      <c r="L27" s="19">
        <f t="shared" si="11"/>
        <v>1468.75</v>
      </c>
      <c r="M27" s="19">
        <f t="shared" si="11"/>
        <v>1468.75</v>
      </c>
      <c r="N27" s="19">
        <f t="shared" si="11"/>
        <v>1468.75</v>
      </c>
      <c r="O27" s="19">
        <f t="shared" si="11"/>
        <v>1468.75</v>
      </c>
      <c r="P27" s="19">
        <f t="shared" si="11"/>
        <v>1468.75</v>
      </c>
      <c r="Q27" s="19">
        <f t="shared" si="1"/>
        <v>17625</v>
      </c>
      <c r="R27" s="19">
        <f t="shared" si="2"/>
        <v>0</v>
      </c>
    </row>
    <row r="28" spans="1:18" x14ac:dyDescent="0.3">
      <c r="B28" s="46"/>
      <c r="C28" s="25"/>
      <c r="D28" s="6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19">
        <f t="shared" si="1"/>
        <v>0</v>
      </c>
      <c r="R28" s="19">
        <f t="shared" si="2"/>
        <v>0</v>
      </c>
    </row>
    <row r="29" spans="1:18" x14ac:dyDescent="0.3">
      <c r="A29">
        <v>5380</v>
      </c>
      <c r="B29" s="17" t="s">
        <v>26</v>
      </c>
      <c r="C29" s="18"/>
      <c r="D29" s="56">
        <v>270000</v>
      </c>
      <c r="E29" s="56">
        <f>$D$29/12</f>
        <v>22500</v>
      </c>
      <c r="F29" s="56">
        <f t="shared" ref="F29:P29" si="12">$D$29/12</f>
        <v>22500</v>
      </c>
      <c r="G29" s="56">
        <f t="shared" si="12"/>
        <v>22500</v>
      </c>
      <c r="H29" s="56">
        <f t="shared" si="12"/>
        <v>22500</v>
      </c>
      <c r="I29" s="56">
        <f t="shared" si="12"/>
        <v>22500</v>
      </c>
      <c r="J29" s="56">
        <f t="shared" si="12"/>
        <v>22500</v>
      </c>
      <c r="K29" s="56">
        <f t="shared" si="12"/>
        <v>22500</v>
      </c>
      <c r="L29" s="56">
        <f t="shared" si="12"/>
        <v>22500</v>
      </c>
      <c r="M29" s="56">
        <f t="shared" si="12"/>
        <v>22500</v>
      </c>
      <c r="N29" s="56">
        <f t="shared" si="12"/>
        <v>22500</v>
      </c>
      <c r="O29" s="56">
        <f t="shared" si="12"/>
        <v>22500</v>
      </c>
      <c r="P29" s="56">
        <f t="shared" si="12"/>
        <v>22500</v>
      </c>
      <c r="Q29" s="19">
        <f t="shared" si="1"/>
        <v>270000</v>
      </c>
      <c r="R29" s="19">
        <f t="shared" si="2"/>
        <v>0</v>
      </c>
    </row>
    <row r="30" spans="1:18" x14ac:dyDescent="0.3">
      <c r="B30" s="30" t="s">
        <v>28</v>
      </c>
      <c r="C30" s="9"/>
      <c r="D30" s="57">
        <f>SUM(D24:D29)</f>
        <v>412625</v>
      </c>
      <c r="E30" s="21">
        <f t="shared" ref="E30:R30" si="13">SUM(E24:E29)</f>
        <v>34385.416666666664</v>
      </c>
      <c r="F30" s="21">
        <f t="shared" si="13"/>
        <v>34385.416666666664</v>
      </c>
      <c r="G30" s="21">
        <f t="shared" si="13"/>
        <v>34385.416666666664</v>
      </c>
      <c r="H30" s="21">
        <f t="shared" si="13"/>
        <v>34385.416666666664</v>
      </c>
      <c r="I30" s="21">
        <f t="shared" si="13"/>
        <v>34385.416666666664</v>
      </c>
      <c r="J30" s="21">
        <f t="shared" si="13"/>
        <v>34385.416666666664</v>
      </c>
      <c r="K30" s="21">
        <f t="shared" si="13"/>
        <v>34385.416666666664</v>
      </c>
      <c r="L30" s="21">
        <f t="shared" si="13"/>
        <v>34385.416666666664</v>
      </c>
      <c r="M30" s="21">
        <f t="shared" si="13"/>
        <v>34385.416666666664</v>
      </c>
      <c r="N30" s="21">
        <f t="shared" si="13"/>
        <v>34385.416666666664</v>
      </c>
      <c r="O30" s="21">
        <f t="shared" si="13"/>
        <v>34385.416666666664</v>
      </c>
      <c r="P30" s="21">
        <f t="shared" si="13"/>
        <v>34385.416666666664</v>
      </c>
      <c r="Q30" s="21">
        <f t="shared" si="13"/>
        <v>412625</v>
      </c>
      <c r="R30" s="21">
        <f t="shared" si="13"/>
        <v>0</v>
      </c>
    </row>
    <row r="31" spans="1:18" x14ac:dyDescent="0.3">
      <c r="A31" s="12" t="s">
        <v>29</v>
      </c>
      <c r="C31" s="7"/>
      <c r="D31" s="56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>
        <f t="shared" si="1"/>
        <v>0</v>
      </c>
      <c r="R31" s="19">
        <f t="shared" si="2"/>
        <v>0</v>
      </c>
    </row>
    <row r="32" spans="1:18" x14ac:dyDescent="0.3">
      <c r="A32" s="68">
        <v>6540</v>
      </c>
      <c r="B32" t="s">
        <v>30</v>
      </c>
      <c r="C32" s="7"/>
      <c r="D32" s="56">
        <v>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>
        <f t="shared" si="1"/>
        <v>0</v>
      </c>
      <c r="R32" s="19">
        <f t="shared" si="2"/>
        <v>0</v>
      </c>
    </row>
    <row r="33" spans="1:18" x14ac:dyDescent="0.3">
      <c r="A33">
        <v>6728</v>
      </c>
      <c r="B33" s="17" t="s">
        <v>31</v>
      </c>
      <c r="C33" s="18"/>
      <c r="D33" s="56">
        <v>60000</v>
      </c>
      <c r="E33" s="19">
        <f>$D33/12</f>
        <v>5000</v>
      </c>
      <c r="F33" s="19">
        <f t="shared" ref="F33:P33" si="14">$D33/12</f>
        <v>5000</v>
      </c>
      <c r="G33" s="19">
        <f t="shared" si="14"/>
        <v>5000</v>
      </c>
      <c r="H33" s="19">
        <f t="shared" si="14"/>
        <v>5000</v>
      </c>
      <c r="I33" s="19">
        <f t="shared" si="14"/>
        <v>5000</v>
      </c>
      <c r="J33" s="19">
        <f t="shared" si="14"/>
        <v>5000</v>
      </c>
      <c r="K33" s="19">
        <f t="shared" si="14"/>
        <v>5000</v>
      </c>
      <c r="L33" s="19">
        <f t="shared" si="14"/>
        <v>5000</v>
      </c>
      <c r="M33" s="19">
        <f t="shared" si="14"/>
        <v>5000</v>
      </c>
      <c r="N33" s="19">
        <f t="shared" si="14"/>
        <v>5000</v>
      </c>
      <c r="O33" s="19">
        <f t="shared" si="14"/>
        <v>5000</v>
      </c>
      <c r="P33" s="19">
        <f t="shared" si="14"/>
        <v>5000</v>
      </c>
      <c r="Q33" s="19">
        <f t="shared" si="1"/>
        <v>60000</v>
      </c>
      <c r="R33" s="19">
        <f t="shared" si="2"/>
        <v>0</v>
      </c>
    </row>
    <row r="34" spans="1:18" x14ac:dyDescent="0.3">
      <c r="A34">
        <v>6990</v>
      </c>
      <c r="B34" t="s">
        <v>32</v>
      </c>
      <c r="C34" s="7"/>
      <c r="D34" s="56">
        <v>760</v>
      </c>
      <c r="E34" s="19">
        <f t="shared" ref="E34:P47" si="15">$D34/12</f>
        <v>63.333333333333336</v>
      </c>
      <c r="F34" s="19">
        <f t="shared" si="15"/>
        <v>63.333333333333336</v>
      </c>
      <c r="G34" s="19">
        <f t="shared" si="15"/>
        <v>63.333333333333336</v>
      </c>
      <c r="H34" s="19">
        <f t="shared" si="15"/>
        <v>63.333333333333336</v>
      </c>
      <c r="I34" s="19">
        <f t="shared" si="15"/>
        <v>63.333333333333336</v>
      </c>
      <c r="J34" s="19">
        <f t="shared" si="15"/>
        <v>63.333333333333336</v>
      </c>
      <c r="K34" s="19">
        <f t="shared" si="15"/>
        <v>63.333333333333336</v>
      </c>
      <c r="L34" s="19">
        <f t="shared" si="15"/>
        <v>63.333333333333336</v>
      </c>
      <c r="M34" s="19">
        <f t="shared" si="15"/>
        <v>63.333333333333336</v>
      </c>
      <c r="N34" s="19">
        <f t="shared" si="15"/>
        <v>63.333333333333336</v>
      </c>
      <c r="O34" s="19">
        <f t="shared" si="15"/>
        <v>63.333333333333336</v>
      </c>
      <c r="P34" s="19">
        <f t="shared" si="15"/>
        <v>63.333333333333336</v>
      </c>
      <c r="Q34" s="19">
        <f t="shared" si="1"/>
        <v>760.00000000000011</v>
      </c>
      <c r="R34" s="19">
        <f t="shared" si="2"/>
        <v>0</v>
      </c>
    </row>
    <row r="35" spans="1:18" x14ac:dyDescent="0.3">
      <c r="A35">
        <v>7120</v>
      </c>
      <c r="B35" s="17" t="s">
        <v>33</v>
      </c>
      <c r="C35" s="18"/>
      <c r="D35" s="56">
        <v>15000</v>
      </c>
      <c r="E35" s="19">
        <f t="shared" si="15"/>
        <v>1250</v>
      </c>
      <c r="F35" s="19">
        <f t="shared" si="15"/>
        <v>1250</v>
      </c>
      <c r="G35" s="19">
        <f t="shared" si="15"/>
        <v>1250</v>
      </c>
      <c r="H35" s="19">
        <f t="shared" si="15"/>
        <v>1250</v>
      </c>
      <c r="I35" s="19">
        <f t="shared" si="15"/>
        <v>1250</v>
      </c>
      <c r="J35" s="19">
        <f t="shared" si="15"/>
        <v>1250</v>
      </c>
      <c r="K35" s="19">
        <f t="shared" si="15"/>
        <v>1250</v>
      </c>
      <c r="L35" s="19">
        <f t="shared" si="15"/>
        <v>1250</v>
      </c>
      <c r="M35" s="19">
        <f t="shared" si="15"/>
        <v>1250</v>
      </c>
      <c r="N35" s="19">
        <f t="shared" si="15"/>
        <v>1250</v>
      </c>
      <c r="O35" s="19">
        <f t="shared" si="15"/>
        <v>1250</v>
      </c>
      <c r="P35" s="19">
        <f t="shared" si="15"/>
        <v>1250</v>
      </c>
      <c r="Q35" s="19">
        <f t="shared" si="1"/>
        <v>15000</v>
      </c>
      <c r="R35" s="19">
        <f t="shared" si="2"/>
        <v>0</v>
      </c>
    </row>
    <row r="36" spans="1:18" x14ac:dyDescent="0.3">
      <c r="A36">
        <v>7150</v>
      </c>
      <c r="B36" s="17" t="s">
        <v>34</v>
      </c>
      <c r="C36" s="18"/>
      <c r="D36" s="56">
        <v>2000</v>
      </c>
      <c r="E36" s="19">
        <f t="shared" si="15"/>
        <v>166.66666666666666</v>
      </c>
      <c r="F36" s="19">
        <f t="shared" si="15"/>
        <v>166.66666666666666</v>
      </c>
      <c r="G36" s="19">
        <f t="shared" si="15"/>
        <v>166.66666666666666</v>
      </c>
      <c r="H36" s="19">
        <f t="shared" si="15"/>
        <v>166.66666666666666</v>
      </c>
      <c r="I36" s="19">
        <f t="shared" si="15"/>
        <v>166.66666666666666</v>
      </c>
      <c r="J36" s="19">
        <f t="shared" si="15"/>
        <v>166.66666666666666</v>
      </c>
      <c r="K36" s="19">
        <f t="shared" si="15"/>
        <v>166.66666666666666</v>
      </c>
      <c r="L36" s="19">
        <f t="shared" si="15"/>
        <v>166.66666666666666</v>
      </c>
      <c r="M36" s="19">
        <f t="shared" si="15"/>
        <v>166.66666666666666</v>
      </c>
      <c r="N36" s="19">
        <f t="shared" si="15"/>
        <v>166.66666666666666</v>
      </c>
      <c r="O36" s="19">
        <f t="shared" si="15"/>
        <v>166.66666666666666</v>
      </c>
      <c r="P36" s="19">
        <f t="shared" si="15"/>
        <v>166.66666666666666</v>
      </c>
      <c r="Q36" s="19">
        <f t="shared" si="1"/>
        <v>2000.0000000000002</v>
      </c>
      <c r="R36" s="19">
        <f t="shared" si="2"/>
        <v>0</v>
      </c>
    </row>
    <row r="37" spans="1:18" x14ac:dyDescent="0.3">
      <c r="A37">
        <v>7410</v>
      </c>
      <c r="B37" t="s">
        <v>35</v>
      </c>
      <c r="C37" s="7"/>
      <c r="D37" s="56">
        <v>15000</v>
      </c>
      <c r="E37" s="19">
        <f t="shared" si="15"/>
        <v>1250</v>
      </c>
      <c r="F37" s="19">
        <f t="shared" si="15"/>
        <v>1250</v>
      </c>
      <c r="G37" s="19">
        <f t="shared" si="15"/>
        <v>1250</v>
      </c>
      <c r="H37" s="19">
        <f t="shared" si="15"/>
        <v>1250</v>
      </c>
      <c r="I37" s="19">
        <f t="shared" si="15"/>
        <v>1250</v>
      </c>
      <c r="J37" s="19">
        <f t="shared" si="15"/>
        <v>1250</v>
      </c>
      <c r="K37" s="19">
        <f t="shared" si="15"/>
        <v>1250</v>
      </c>
      <c r="L37" s="19">
        <f t="shared" si="15"/>
        <v>1250</v>
      </c>
      <c r="M37" s="19">
        <f t="shared" si="15"/>
        <v>1250</v>
      </c>
      <c r="N37" s="19">
        <f t="shared" si="15"/>
        <v>1250</v>
      </c>
      <c r="O37" s="19">
        <f t="shared" si="15"/>
        <v>1250</v>
      </c>
      <c r="P37" s="19">
        <f t="shared" si="15"/>
        <v>1250</v>
      </c>
      <c r="Q37" s="19">
        <f t="shared" si="1"/>
        <v>15000</v>
      </c>
      <c r="R37" s="19">
        <f t="shared" si="2"/>
        <v>0</v>
      </c>
    </row>
    <row r="38" spans="1:18" x14ac:dyDescent="0.3">
      <c r="A38">
        <v>7722</v>
      </c>
      <c r="B38" s="17" t="s">
        <v>78</v>
      </c>
      <c r="C38" s="18"/>
      <c r="D38" s="56">
        <v>20000</v>
      </c>
      <c r="E38" s="19">
        <f t="shared" si="15"/>
        <v>1666.6666666666667</v>
      </c>
      <c r="F38" s="19">
        <f t="shared" si="15"/>
        <v>1666.6666666666667</v>
      </c>
      <c r="G38" s="19">
        <f t="shared" si="15"/>
        <v>1666.6666666666667</v>
      </c>
      <c r="H38" s="19">
        <f t="shared" si="15"/>
        <v>1666.6666666666667</v>
      </c>
      <c r="I38" s="19">
        <f t="shared" si="15"/>
        <v>1666.6666666666667</v>
      </c>
      <c r="J38" s="19">
        <f t="shared" si="15"/>
        <v>1666.6666666666667</v>
      </c>
      <c r="K38" s="19">
        <f t="shared" si="15"/>
        <v>1666.6666666666667</v>
      </c>
      <c r="L38" s="19">
        <f t="shared" si="15"/>
        <v>1666.6666666666667</v>
      </c>
      <c r="M38" s="19">
        <f t="shared" si="15"/>
        <v>1666.6666666666667</v>
      </c>
      <c r="N38" s="19">
        <f t="shared" si="15"/>
        <v>1666.6666666666667</v>
      </c>
      <c r="O38" s="19">
        <f t="shared" si="15"/>
        <v>1666.6666666666667</v>
      </c>
      <c r="P38" s="19">
        <f t="shared" si="15"/>
        <v>1666.6666666666667</v>
      </c>
      <c r="Q38" s="19">
        <f t="shared" si="1"/>
        <v>20000</v>
      </c>
      <c r="R38" s="19">
        <f t="shared" si="2"/>
        <v>0</v>
      </c>
    </row>
    <row r="39" spans="1:18" x14ac:dyDescent="0.3">
      <c r="A39">
        <v>7728</v>
      </c>
      <c r="B39" s="17" t="s">
        <v>37</v>
      </c>
      <c r="C39" s="18"/>
      <c r="D39" s="56">
        <v>15000</v>
      </c>
      <c r="E39" s="19">
        <f t="shared" si="15"/>
        <v>1250</v>
      </c>
      <c r="F39" s="19">
        <f t="shared" si="15"/>
        <v>1250</v>
      </c>
      <c r="G39" s="19">
        <f t="shared" si="15"/>
        <v>1250</v>
      </c>
      <c r="H39" s="19">
        <f t="shared" si="15"/>
        <v>1250</v>
      </c>
      <c r="I39" s="19">
        <f t="shared" si="15"/>
        <v>1250</v>
      </c>
      <c r="J39" s="19">
        <f t="shared" si="15"/>
        <v>1250</v>
      </c>
      <c r="K39" s="19">
        <f t="shared" si="15"/>
        <v>1250</v>
      </c>
      <c r="L39" s="19">
        <f t="shared" si="15"/>
        <v>1250</v>
      </c>
      <c r="M39" s="19">
        <f t="shared" si="15"/>
        <v>1250</v>
      </c>
      <c r="N39" s="19">
        <f t="shared" si="15"/>
        <v>1250</v>
      </c>
      <c r="O39" s="19">
        <f t="shared" si="15"/>
        <v>1250</v>
      </c>
      <c r="P39" s="19">
        <f t="shared" si="15"/>
        <v>1250</v>
      </c>
      <c r="Q39" s="19">
        <f t="shared" si="1"/>
        <v>15000</v>
      </c>
      <c r="R39" s="19">
        <f t="shared" si="2"/>
        <v>0</v>
      </c>
    </row>
    <row r="40" spans="1:18" x14ac:dyDescent="0.3">
      <c r="A40">
        <v>7741</v>
      </c>
      <c r="B40" s="17" t="s">
        <v>38</v>
      </c>
      <c r="C40" s="18"/>
      <c r="D40" s="56">
        <v>40000</v>
      </c>
      <c r="E40" s="19">
        <f t="shared" si="15"/>
        <v>3333.3333333333335</v>
      </c>
      <c r="F40" s="19">
        <f t="shared" si="15"/>
        <v>3333.3333333333335</v>
      </c>
      <c r="G40" s="19">
        <f t="shared" si="15"/>
        <v>3333.3333333333335</v>
      </c>
      <c r="H40" s="19">
        <f t="shared" si="15"/>
        <v>3333.3333333333335</v>
      </c>
      <c r="I40" s="19">
        <f t="shared" si="15"/>
        <v>3333.3333333333335</v>
      </c>
      <c r="J40" s="19">
        <f t="shared" si="15"/>
        <v>3333.3333333333335</v>
      </c>
      <c r="K40" s="19">
        <f t="shared" si="15"/>
        <v>3333.3333333333335</v>
      </c>
      <c r="L40" s="19">
        <f t="shared" si="15"/>
        <v>3333.3333333333335</v>
      </c>
      <c r="M40" s="19">
        <f t="shared" si="15"/>
        <v>3333.3333333333335</v>
      </c>
      <c r="N40" s="19">
        <f t="shared" si="15"/>
        <v>3333.3333333333335</v>
      </c>
      <c r="O40" s="19">
        <f t="shared" si="15"/>
        <v>3333.3333333333335</v>
      </c>
      <c r="P40" s="19">
        <f t="shared" si="15"/>
        <v>3333.3333333333335</v>
      </c>
      <c r="Q40" s="19">
        <f t="shared" si="1"/>
        <v>40000</v>
      </c>
      <c r="R40" s="19">
        <f t="shared" si="2"/>
        <v>0</v>
      </c>
    </row>
    <row r="41" spans="1:18" x14ac:dyDescent="0.3">
      <c r="A41">
        <v>7759</v>
      </c>
      <c r="B41" s="17" t="s">
        <v>52</v>
      </c>
      <c r="C41" s="18"/>
      <c r="D41" s="56">
        <v>15000</v>
      </c>
      <c r="E41" s="19">
        <f t="shared" si="15"/>
        <v>1250</v>
      </c>
      <c r="F41" s="19">
        <f t="shared" si="15"/>
        <v>1250</v>
      </c>
      <c r="G41" s="19">
        <f t="shared" si="15"/>
        <v>1250</v>
      </c>
      <c r="H41" s="19">
        <f t="shared" si="15"/>
        <v>1250</v>
      </c>
      <c r="I41" s="19">
        <f t="shared" si="15"/>
        <v>1250</v>
      </c>
      <c r="J41" s="19">
        <f t="shared" si="15"/>
        <v>1250</v>
      </c>
      <c r="K41" s="19">
        <f t="shared" si="15"/>
        <v>1250</v>
      </c>
      <c r="L41" s="19">
        <f t="shared" si="15"/>
        <v>1250</v>
      </c>
      <c r="M41" s="19">
        <f t="shared" si="15"/>
        <v>1250</v>
      </c>
      <c r="N41" s="19">
        <f t="shared" si="15"/>
        <v>1250</v>
      </c>
      <c r="O41" s="19">
        <f t="shared" si="15"/>
        <v>1250</v>
      </c>
      <c r="P41" s="19">
        <f t="shared" si="15"/>
        <v>1250</v>
      </c>
      <c r="Q41" s="19">
        <f t="shared" si="1"/>
        <v>15000</v>
      </c>
      <c r="R41" s="19">
        <f t="shared" si="2"/>
        <v>0</v>
      </c>
    </row>
    <row r="42" spans="1:18" x14ac:dyDescent="0.3">
      <c r="A42">
        <v>7773</v>
      </c>
      <c r="B42" s="17" t="s">
        <v>39</v>
      </c>
      <c r="C42" s="18"/>
      <c r="D42" s="56">
        <v>50000</v>
      </c>
      <c r="E42" s="19">
        <f t="shared" si="15"/>
        <v>4166.666666666667</v>
      </c>
      <c r="F42" s="19">
        <f t="shared" si="15"/>
        <v>4166.666666666667</v>
      </c>
      <c r="G42" s="19">
        <f t="shared" si="15"/>
        <v>4166.666666666667</v>
      </c>
      <c r="H42" s="19">
        <f t="shared" si="15"/>
        <v>4166.666666666667</v>
      </c>
      <c r="I42" s="19">
        <f t="shared" si="15"/>
        <v>4166.666666666667</v>
      </c>
      <c r="J42" s="19">
        <f t="shared" si="15"/>
        <v>4166.666666666667</v>
      </c>
      <c r="K42" s="19">
        <f t="shared" si="15"/>
        <v>4166.666666666667</v>
      </c>
      <c r="L42" s="19">
        <f t="shared" si="15"/>
        <v>4166.666666666667</v>
      </c>
      <c r="M42" s="19">
        <f t="shared" si="15"/>
        <v>4166.666666666667</v>
      </c>
      <c r="N42" s="19">
        <f t="shared" si="15"/>
        <v>4166.666666666667</v>
      </c>
      <c r="O42" s="19">
        <f t="shared" si="15"/>
        <v>4166.666666666667</v>
      </c>
      <c r="P42" s="19">
        <f t="shared" si="15"/>
        <v>4166.666666666667</v>
      </c>
      <c r="Q42" s="19">
        <f t="shared" si="1"/>
        <v>49999.999999999993</v>
      </c>
      <c r="R42" s="19">
        <f t="shared" si="2"/>
        <v>0</v>
      </c>
    </row>
    <row r="43" spans="1:18" x14ac:dyDescent="0.3">
      <c r="A43">
        <v>7774</v>
      </c>
      <c r="B43" s="17" t="s">
        <v>79</v>
      </c>
      <c r="C43" s="18"/>
      <c r="D43" s="56">
        <v>50000</v>
      </c>
      <c r="E43" s="19">
        <f t="shared" si="15"/>
        <v>4166.666666666667</v>
      </c>
      <c r="F43" s="19">
        <f t="shared" si="15"/>
        <v>4166.666666666667</v>
      </c>
      <c r="G43" s="19">
        <f t="shared" si="15"/>
        <v>4166.666666666667</v>
      </c>
      <c r="H43" s="19">
        <f t="shared" si="15"/>
        <v>4166.666666666667</v>
      </c>
      <c r="I43" s="19">
        <f t="shared" si="15"/>
        <v>4166.666666666667</v>
      </c>
      <c r="J43" s="19">
        <f t="shared" si="15"/>
        <v>4166.666666666667</v>
      </c>
      <c r="K43" s="19">
        <f t="shared" si="15"/>
        <v>4166.666666666667</v>
      </c>
      <c r="L43" s="19">
        <f t="shared" si="15"/>
        <v>4166.666666666667</v>
      </c>
      <c r="M43" s="19">
        <f t="shared" si="15"/>
        <v>4166.666666666667</v>
      </c>
      <c r="N43" s="19">
        <f t="shared" si="15"/>
        <v>4166.666666666667</v>
      </c>
      <c r="O43" s="19">
        <f t="shared" si="15"/>
        <v>4166.666666666667</v>
      </c>
      <c r="P43" s="19">
        <f t="shared" si="15"/>
        <v>4166.666666666667</v>
      </c>
      <c r="Q43" s="19">
        <f t="shared" si="1"/>
        <v>49999.999999999993</v>
      </c>
      <c r="R43" s="19">
        <f t="shared" si="2"/>
        <v>0</v>
      </c>
    </row>
    <row r="44" spans="1:18" x14ac:dyDescent="0.3">
      <c r="A44">
        <v>7775</v>
      </c>
      <c r="B44" s="17" t="s">
        <v>42</v>
      </c>
      <c r="C44" s="18"/>
      <c r="D44" s="56">
        <f>150000+40000</f>
        <v>190000</v>
      </c>
      <c r="E44" s="19">
        <f t="shared" si="15"/>
        <v>15833.333333333334</v>
      </c>
      <c r="F44" s="19">
        <f t="shared" si="15"/>
        <v>15833.333333333334</v>
      </c>
      <c r="G44" s="19">
        <f t="shared" si="15"/>
        <v>15833.333333333334</v>
      </c>
      <c r="H44" s="19">
        <f t="shared" si="15"/>
        <v>15833.333333333334</v>
      </c>
      <c r="I44" s="19">
        <f t="shared" si="15"/>
        <v>15833.333333333334</v>
      </c>
      <c r="J44" s="19">
        <f t="shared" si="15"/>
        <v>15833.333333333334</v>
      </c>
      <c r="K44" s="19">
        <f t="shared" si="15"/>
        <v>15833.333333333334</v>
      </c>
      <c r="L44" s="19">
        <f t="shared" si="15"/>
        <v>15833.333333333334</v>
      </c>
      <c r="M44" s="19">
        <f t="shared" si="15"/>
        <v>15833.333333333334</v>
      </c>
      <c r="N44" s="19">
        <f t="shared" si="15"/>
        <v>15833.333333333334</v>
      </c>
      <c r="O44" s="19">
        <f t="shared" si="15"/>
        <v>15833.333333333334</v>
      </c>
      <c r="P44" s="19">
        <f t="shared" si="15"/>
        <v>15833.333333333334</v>
      </c>
      <c r="Q44" s="19">
        <f t="shared" si="1"/>
        <v>190000.00000000003</v>
      </c>
      <c r="R44" s="19">
        <f t="shared" si="2"/>
        <v>0</v>
      </c>
    </row>
    <row r="45" spans="1:18" x14ac:dyDescent="0.3">
      <c r="A45">
        <v>7792</v>
      </c>
      <c r="B45" s="17" t="s">
        <v>43</v>
      </c>
      <c r="C45" s="18"/>
      <c r="D45" s="56">
        <f>D10*0.95</f>
        <v>142500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>
        <v>142500</v>
      </c>
      <c r="P45" s="19"/>
      <c r="Q45" s="19">
        <f t="shared" si="1"/>
        <v>142500</v>
      </c>
      <c r="R45" s="19">
        <f t="shared" si="2"/>
        <v>0</v>
      </c>
    </row>
    <row r="46" spans="1:18" x14ac:dyDescent="0.3">
      <c r="A46">
        <v>7799</v>
      </c>
      <c r="B46" s="17" t="s">
        <v>80</v>
      </c>
      <c r="C46" s="18"/>
      <c r="D46" s="56">
        <v>0</v>
      </c>
      <c r="E46" s="19">
        <f t="shared" si="15"/>
        <v>0</v>
      </c>
      <c r="F46" s="19">
        <f t="shared" si="15"/>
        <v>0</v>
      </c>
      <c r="G46" s="19">
        <f t="shared" si="15"/>
        <v>0</v>
      </c>
      <c r="H46" s="19">
        <f t="shared" si="15"/>
        <v>0</v>
      </c>
      <c r="I46" s="19">
        <f t="shared" si="15"/>
        <v>0</v>
      </c>
      <c r="J46" s="19">
        <f t="shared" si="15"/>
        <v>0</v>
      </c>
      <c r="K46" s="19">
        <f t="shared" si="15"/>
        <v>0</v>
      </c>
      <c r="L46" s="19">
        <f t="shared" si="15"/>
        <v>0</v>
      </c>
      <c r="M46" s="19">
        <f t="shared" si="15"/>
        <v>0</v>
      </c>
      <c r="N46" s="19">
        <f t="shared" si="15"/>
        <v>0</v>
      </c>
      <c r="O46" s="19">
        <f t="shared" si="15"/>
        <v>0</v>
      </c>
      <c r="P46" s="19">
        <f t="shared" si="15"/>
        <v>0</v>
      </c>
      <c r="Q46" s="19">
        <f t="shared" si="1"/>
        <v>0</v>
      </c>
      <c r="R46" s="19">
        <f t="shared" si="2"/>
        <v>0</v>
      </c>
    </row>
    <row r="47" spans="1:18" x14ac:dyDescent="0.3">
      <c r="A47">
        <v>6999</v>
      </c>
      <c r="B47" t="s">
        <v>46</v>
      </c>
      <c r="C47" s="7"/>
      <c r="D47" s="40">
        <v>135000</v>
      </c>
      <c r="E47" s="19">
        <f t="shared" si="15"/>
        <v>11250</v>
      </c>
      <c r="F47" s="19">
        <f t="shared" si="15"/>
        <v>11250</v>
      </c>
      <c r="G47" s="19">
        <f t="shared" si="15"/>
        <v>11250</v>
      </c>
      <c r="H47" s="19">
        <f t="shared" si="15"/>
        <v>11250</v>
      </c>
      <c r="I47" s="19">
        <f t="shared" si="15"/>
        <v>11250</v>
      </c>
      <c r="J47" s="19">
        <f t="shared" si="15"/>
        <v>11250</v>
      </c>
      <c r="K47" s="19">
        <f t="shared" si="15"/>
        <v>11250</v>
      </c>
      <c r="L47" s="19">
        <f t="shared" si="15"/>
        <v>11250</v>
      </c>
      <c r="M47" s="19">
        <f t="shared" si="15"/>
        <v>11250</v>
      </c>
      <c r="N47" s="19">
        <f t="shared" si="15"/>
        <v>11250</v>
      </c>
      <c r="O47" s="19">
        <f t="shared" si="15"/>
        <v>11250</v>
      </c>
      <c r="P47" s="19">
        <f t="shared" si="15"/>
        <v>11250</v>
      </c>
      <c r="Q47" s="19">
        <f t="shared" si="1"/>
        <v>135000</v>
      </c>
      <c r="R47" s="19">
        <f t="shared" si="2"/>
        <v>0</v>
      </c>
    </row>
    <row r="48" spans="1:18" x14ac:dyDescent="0.3">
      <c r="B48" s="30" t="s">
        <v>47</v>
      </c>
      <c r="C48" s="9"/>
      <c r="D48" s="58">
        <f>SUM(D33:D47)</f>
        <v>750260</v>
      </c>
      <c r="E48" s="22">
        <f t="shared" ref="E48:P48" si="16">SUM(E33:E47)</f>
        <v>50646.666666666672</v>
      </c>
      <c r="F48" s="22">
        <f t="shared" si="16"/>
        <v>50646.666666666672</v>
      </c>
      <c r="G48" s="22">
        <f t="shared" si="16"/>
        <v>50646.666666666672</v>
      </c>
      <c r="H48" s="22">
        <f t="shared" si="16"/>
        <v>50646.666666666672</v>
      </c>
      <c r="I48" s="22">
        <f t="shared" si="16"/>
        <v>50646.666666666672</v>
      </c>
      <c r="J48" s="22">
        <f t="shared" si="16"/>
        <v>50646.666666666672</v>
      </c>
      <c r="K48" s="22">
        <f t="shared" si="16"/>
        <v>50646.666666666672</v>
      </c>
      <c r="L48" s="22">
        <f t="shared" si="16"/>
        <v>50646.666666666672</v>
      </c>
      <c r="M48" s="22">
        <f t="shared" si="16"/>
        <v>50646.666666666672</v>
      </c>
      <c r="N48" s="22">
        <f t="shared" si="16"/>
        <v>50646.666666666672</v>
      </c>
      <c r="O48" s="22">
        <f t="shared" si="16"/>
        <v>193146.66666666669</v>
      </c>
      <c r="P48" s="22">
        <f t="shared" si="16"/>
        <v>50646.666666666672</v>
      </c>
      <c r="Q48" s="19">
        <f t="shared" si="1"/>
        <v>750260.00000000012</v>
      </c>
      <c r="R48" s="19">
        <f t="shared" si="2"/>
        <v>0</v>
      </c>
    </row>
    <row r="49" spans="1:18" x14ac:dyDescent="0.3">
      <c r="B49" s="30" t="s">
        <v>48</v>
      </c>
      <c r="C49" s="9"/>
      <c r="D49" s="57">
        <f>D30+D48</f>
        <v>1162885</v>
      </c>
      <c r="E49" s="21">
        <f t="shared" ref="E49:P49" si="17">E30+E48</f>
        <v>85032.083333333343</v>
      </c>
      <c r="F49" s="21">
        <f t="shared" si="17"/>
        <v>85032.083333333343</v>
      </c>
      <c r="G49" s="21">
        <f t="shared" si="17"/>
        <v>85032.083333333343</v>
      </c>
      <c r="H49" s="21">
        <f t="shared" si="17"/>
        <v>85032.083333333343</v>
      </c>
      <c r="I49" s="21">
        <f t="shared" si="17"/>
        <v>85032.083333333343</v>
      </c>
      <c r="J49" s="21">
        <f t="shared" si="17"/>
        <v>85032.083333333343</v>
      </c>
      <c r="K49" s="21">
        <f t="shared" si="17"/>
        <v>85032.083333333343</v>
      </c>
      <c r="L49" s="21">
        <f t="shared" si="17"/>
        <v>85032.083333333343</v>
      </c>
      <c r="M49" s="21">
        <f t="shared" si="17"/>
        <v>85032.083333333343</v>
      </c>
      <c r="N49" s="21">
        <f t="shared" si="17"/>
        <v>85032.083333333343</v>
      </c>
      <c r="O49" s="21">
        <f t="shared" si="17"/>
        <v>227532.08333333334</v>
      </c>
      <c r="P49" s="21">
        <f t="shared" si="17"/>
        <v>85032.083333333343</v>
      </c>
      <c r="Q49" s="19">
        <f t="shared" si="1"/>
        <v>1162885.0000000002</v>
      </c>
      <c r="R49" s="19">
        <f t="shared" si="2"/>
        <v>0</v>
      </c>
    </row>
    <row r="50" spans="1:18" x14ac:dyDescent="0.3">
      <c r="C50" s="7"/>
      <c r="D50" s="56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>
        <f t="shared" si="1"/>
        <v>0</v>
      </c>
      <c r="R50" s="19">
        <f t="shared" si="2"/>
        <v>0</v>
      </c>
    </row>
    <row r="51" spans="1:18" x14ac:dyDescent="0.3">
      <c r="A51" s="69" t="s">
        <v>49</v>
      </c>
      <c r="B51" s="70"/>
      <c r="C51" s="71"/>
      <c r="D51" s="57">
        <f>D21-D49</f>
        <v>-59885</v>
      </c>
      <c r="E51" s="57">
        <f t="shared" ref="E51:P51" si="18">E21-E49</f>
        <v>-5615.4166666666715</v>
      </c>
      <c r="F51" s="57">
        <f t="shared" si="18"/>
        <v>-5615.4166666666715</v>
      </c>
      <c r="G51" s="57">
        <f t="shared" si="18"/>
        <v>-5615.4166666666715</v>
      </c>
      <c r="H51" s="57">
        <f t="shared" si="18"/>
        <v>-5615.4166666666715</v>
      </c>
      <c r="I51" s="57">
        <f t="shared" si="18"/>
        <v>-5615.4166666666715</v>
      </c>
      <c r="J51" s="57">
        <f t="shared" si="18"/>
        <v>-5615.4166666666715</v>
      </c>
      <c r="K51" s="57">
        <f t="shared" si="18"/>
        <v>-5615.4166666666715</v>
      </c>
      <c r="L51" s="57">
        <f t="shared" si="18"/>
        <v>-5615.4166666666715</v>
      </c>
      <c r="M51" s="57">
        <f t="shared" si="18"/>
        <v>-5615.4166666666715</v>
      </c>
      <c r="N51" s="57">
        <f t="shared" si="18"/>
        <v>-5615.4166666666715</v>
      </c>
      <c r="O51" s="57">
        <f t="shared" si="18"/>
        <v>1884.583333333343</v>
      </c>
      <c r="P51" s="57">
        <f t="shared" si="18"/>
        <v>-5615.4166666666715</v>
      </c>
      <c r="Q51" s="56">
        <f t="shared" si="1"/>
        <v>-59885.000000000044</v>
      </c>
      <c r="R51" s="56">
        <f t="shared" si="2"/>
        <v>0</v>
      </c>
    </row>
  </sheetData>
  <pageMargins left="0.31496062992125984" right="0.31496062992125984" top="0.35433070866141736" bottom="0.35433070866141736" header="0.31496062992125984" footer="0.31496062992125984"/>
  <pageSetup scale="74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AE7125A8748D040BB9D5FB0D4258D8A" ma:contentTypeVersion="10" ma:contentTypeDescription="Opprett et nytt dokument." ma:contentTypeScope="" ma:versionID="03bb49fd3f8cafa746dbc3a5b90e7080">
  <xsd:schema xmlns:xsd="http://www.w3.org/2001/XMLSchema" xmlns:xs="http://www.w3.org/2001/XMLSchema" xmlns:p="http://schemas.microsoft.com/office/2006/metadata/properties" xmlns:ns2="d207772e-48d6-4694-8080-d627019176be" xmlns:ns3="cad90a9c-8ec0-4107-bb7f-1fa549473d9b" targetNamespace="http://schemas.microsoft.com/office/2006/metadata/properties" ma:root="true" ma:fieldsID="ceda9f7a86db74756ba965cf8f37067f" ns2:_="" ns3:_="">
    <xsd:import namespace="d207772e-48d6-4694-8080-d627019176be"/>
    <xsd:import namespace="cad90a9c-8ec0-4107-bb7f-1fa549473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07772e-48d6-4694-8080-d627019176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d90a9c-8ec0-4107-bb7f-1fa549473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B73554-E681-4AA4-8741-D16A5D0307E0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1b4bffa5-1cc6-4b2c-9709-d91083e796a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D36DC50-D03D-414B-AC92-B5FF58166E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07772e-48d6-4694-8080-d627019176be"/>
    <ds:schemaRef ds:uri="cad90a9c-8ec0-4107-bb7f-1fa549473d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49C7C9-BCBD-4733-A531-75F1C6FE56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busj. 2021</vt:lpstr>
      <vt:lpstr>budsj 2021 periodisert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Regnskap</dc:creator>
  <cp:lastModifiedBy>Regnskap</cp:lastModifiedBy>
  <cp:lastPrinted>2020-10-19T09:23:08Z</cp:lastPrinted>
  <dcterms:created xsi:type="dcterms:W3CDTF">2019-10-08T13:09:05Z</dcterms:created>
  <dcterms:modified xsi:type="dcterms:W3CDTF">2020-10-19T09:24:10Z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0x010100BAE7125A8748D040BB9D5FB0D4258D8A</vt:lpwstr>
  </property>
</Properties>
</file>